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eneral\03-06-002 Site Plan Files\Off-Site Works\Digital Signing\Forms\"/>
    </mc:Choice>
  </mc:AlternateContent>
  <xr:revisionPtr revIDLastSave="0" documentId="13_ncr:1_{B9C80838-D6DE-4319-943E-607549566273}" xr6:coauthVersionLast="47" xr6:coauthVersionMax="47" xr10:uidLastSave="{00000000-0000-0000-0000-000000000000}"/>
  <bookViews>
    <workbookView xWindow="7275" yWindow="390" windowWidth="20070" windowHeight="11805" xr2:uid="{00000000-000D-0000-FFFF-FFFF00000000}"/>
  </bookViews>
  <sheets>
    <sheet name="Jan 2025" sheetId="1" r:id="rId1"/>
  </sheets>
  <definedNames>
    <definedName name="_xlnm.Print_Area" localSheetId="0">'Jan 2025'!$A$1:$J$138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7" i="1" l="1"/>
  <c r="G46" i="1"/>
  <c r="G45" i="1"/>
  <c r="G44" i="1"/>
  <c r="G43" i="1"/>
  <c r="G42" i="1"/>
  <c r="G41" i="1"/>
  <c r="G20" i="1"/>
  <c r="G19" i="1"/>
  <c r="G18" i="1"/>
  <c r="G17" i="1"/>
  <c r="G16" i="1"/>
  <c r="G15" i="1"/>
  <c r="G14" i="1"/>
  <c r="G13" i="1"/>
  <c r="G12" i="1"/>
  <c r="H13" i="1" l="1"/>
  <c r="H35" i="1" l="1"/>
  <c r="H34" i="1"/>
  <c r="I34" i="1" s="1"/>
  <c r="J34" i="1" s="1"/>
  <c r="I35" i="1" l="1"/>
  <c r="J35" i="1" s="1"/>
  <c r="H57" i="1"/>
  <c r="H46" i="1"/>
  <c r="I57" i="1" l="1"/>
  <c r="I46" i="1"/>
  <c r="J46" i="1" s="1"/>
  <c r="J57" i="1" l="1"/>
  <c r="H47" i="1"/>
  <c r="I47" i="1" s="1"/>
  <c r="H38" i="1"/>
  <c r="I38" i="1" l="1"/>
  <c r="J38" i="1" s="1"/>
  <c r="J47" i="1"/>
  <c r="H20" i="1" l="1"/>
  <c r="I20" i="1" s="1"/>
  <c r="J20" i="1" l="1"/>
  <c r="H66" i="1" l="1"/>
  <c r="J66" i="1" s="1"/>
  <c r="H60" i="1"/>
  <c r="J60" i="1" s="1"/>
  <c r="H59" i="1"/>
  <c r="J59" i="1" s="1"/>
  <c r="H58" i="1"/>
  <c r="J58" i="1" s="1"/>
  <c r="H56" i="1"/>
  <c r="J56" i="1" s="1"/>
  <c r="H55" i="1"/>
  <c r="H63" i="1"/>
  <c r="J63" i="1" s="1"/>
  <c r="H64" i="1"/>
  <c r="H71" i="1"/>
  <c r="J71" i="1" s="1"/>
  <c r="J55" i="1" l="1"/>
  <c r="J64" i="1"/>
  <c r="H50" i="1"/>
  <c r="J50" i="1" s="1"/>
  <c r="H49" i="1"/>
  <c r="J49" i="1" s="1"/>
  <c r="H70" i="1" l="1"/>
  <c r="J70" i="1" s="1"/>
  <c r="H69" i="1"/>
  <c r="J69" i="1" s="1"/>
  <c r="H65" i="1"/>
  <c r="F125" i="1" s="1"/>
  <c r="H52" i="1"/>
  <c r="I52" i="1" s="1"/>
  <c r="H51" i="1"/>
  <c r="I51" i="1" s="1"/>
  <c r="H45" i="1"/>
  <c r="I45" i="1" s="1"/>
  <c r="H44" i="1"/>
  <c r="I44" i="1" s="1"/>
  <c r="H43" i="1"/>
  <c r="I43" i="1" s="1"/>
  <c r="H42" i="1"/>
  <c r="I42" i="1" s="1"/>
  <c r="H41" i="1"/>
  <c r="I41" i="1" s="1"/>
  <c r="H37" i="1"/>
  <c r="H36" i="1"/>
  <c r="H33" i="1"/>
  <c r="I33" i="1" s="1"/>
  <c r="H32" i="1"/>
  <c r="I32" i="1" s="1"/>
  <c r="H31" i="1"/>
  <c r="H28" i="1"/>
  <c r="F124" i="1" s="1"/>
  <c r="H25" i="1"/>
  <c r="I25" i="1" s="1"/>
  <c r="H24" i="1"/>
  <c r="H23" i="1"/>
  <c r="I23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I13" i="1"/>
  <c r="H12" i="1"/>
  <c r="F122" i="1" l="1"/>
  <c r="F126" i="1"/>
  <c r="J65" i="1"/>
  <c r="I12" i="1"/>
  <c r="I31" i="1"/>
  <c r="J31" i="1" s="1"/>
  <c r="I37" i="1"/>
  <c r="J37" i="1" s="1"/>
  <c r="I36" i="1"/>
  <c r="I24" i="1"/>
  <c r="J24" i="1" s="1"/>
  <c r="J52" i="1"/>
  <c r="J51" i="1"/>
  <c r="J23" i="1"/>
  <c r="J45" i="1"/>
  <c r="J42" i="1"/>
  <c r="J43" i="1"/>
  <c r="J41" i="1"/>
  <c r="J44" i="1"/>
  <c r="J25" i="1"/>
  <c r="J32" i="1"/>
  <c r="J28" i="1"/>
  <c r="J33" i="1"/>
  <c r="J13" i="1"/>
  <c r="J14" i="1"/>
  <c r="J15" i="1"/>
  <c r="J16" i="1"/>
  <c r="J17" i="1"/>
  <c r="J18" i="1"/>
  <c r="J19" i="1"/>
  <c r="F123" i="1" l="1"/>
  <c r="F130" i="1" s="1"/>
  <c r="C85" i="1" s="1"/>
  <c r="F131" i="1"/>
  <c r="C86" i="1" s="1"/>
  <c r="J12" i="1"/>
  <c r="J36" i="1"/>
  <c r="F128" i="1" l="1"/>
  <c r="C8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 City of Kitchener</author>
    <author>Eric Riek</author>
  </authors>
  <commentList>
    <comment ref="A22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Fill in these rows if a new structure needs to be placed in the R.O.W.
</t>
        </r>
      </text>
    </comment>
    <comment ref="F28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Put '1' here if there is any work being done by a site contractor in the R.O.W.
</t>
        </r>
      </text>
    </comment>
    <comment ref="A40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Put values in these rows if a new water service needs to be installed either by Kitchener Utilities or by the site contractor
</t>
        </r>
      </text>
    </comment>
    <comment ref="F63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Fill this in only if the site contractor is installing the water service.
</t>
        </r>
      </text>
    </comment>
    <comment ref="F64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Fill this in only if the site contractor is installing the water service.
</t>
        </r>
      </text>
    </comment>
    <comment ref="F65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Fill this in only if the site contractor is capping the water service at the main.
</t>
        </r>
      </text>
    </comment>
    <comment ref="F66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Eric Riek:</t>
        </r>
        <r>
          <rPr>
            <sz val="9"/>
            <color indexed="81"/>
            <rFont val="Tahoma"/>
            <family val="2"/>
          </rPr>
          <t xml:space="preserve">
Include for any services that are 100mm  and up. Form 1 is also required for these services.</t>
        </r>
      </text>
    </comment>
  </commentList>
</comments>
</file>

<file path=xl/sharedStrings.xml><?xml version="1.0" encoding="utf-8"?>
<sst xmlns="http://schemas.openxmlformats.org/spreadsheetml/2006/main" count="151" uniqueCount="119">
  <si>
    <t>Date:</t>
  </si>
  <si>
    <t>Estimate By:</t>
  </si>
  <si>
    <t>Description</t>
  </si>
  <si>
    <t>QTY</t>
  </si>
  <si>
    <t>Unit Price</t>
  </si>
  <si>
    <t>Total Price</t>
  </si>
  <si>
    <t>TOTAL</t>
  </si>
  <si>
    <t>Sewer Service Fees:</t>
  </si>
  <si>
    <t>Choose:</t>
  </si>
  <si>
    <t>2 Lane Rd - No curb, gutter or sidewalk</t>
  </si>
  <si>
    <t>4 Lane Rd - No Curb, gutter or sidewalk</t>
  </si>
  <si>
    <t>Add Structure:</t>
  </si>
  <si>
    <t>Sanitary</t>
  </si>
  <si>
    <t>Storm</t>
  </si>
  <si>
    <t>Catchbasin</t>
  </si>
  <si>
    <t>Engineering Inspections:</t>
  </si>
  <si>
    <t>Concrete Work</t>
  </si>
  <si>
    <t>Water Service Fees:</t>
  </si>
  <si>
    <t>25mm or 1 inch</t>
  </si>
  <si>
    <t>50mm or 2 inch</t>
  </si>
  <si>
    <t>100mm or 4 inch</t>
  </si>
  <si>
    <t>150mm or 6 inch</t>
  </si>
  <si>
    <t>200mm or 8 inch</t>
  </si>
  <si>
    <t>25mm to 100mm or 1 to 4 inch</t>
  </si>
  <si>
    <t>150mm and 200mm or 6 and 8 inch</t>
  </si>
  <si>
    <t>Kitchener Utilities Inspections:</t>
  </si>
  <si>
    <t>Comments:</t>
  </si>
  <si>
    <t>4 Lane Rd</t>
  </si>
  <si>
    <t>with Sewer</t>
  </si>
  <si>
    <t>Boulevard - no pvmt</t>
  </si>
  <si>
    <t>Per Foot</t>
  </si>
  <si>
    <t>Per Metre</t>
  </si>
  <si>
    <t>Sanitary - 0-3m depth</t>
  </si>
  <si>
    <t>Sanitary - 3-5m depth</t>
  </si>
  <si>
    <t>Storm - near side MH or CB</t>
  </si>
  <si>
    <t>Storm - Far Side</t>
  </si>
  <si>
    <t>Water Service Abandonment 
(By Kitchener Utilities)</t>
  </si>
  <si>
    <t>Water Service Abandonment 
(By Private Contractor)</t>
  </si>
  <si>
    <t>Fire Hydrants:</t>
  </si>
  <si>
    <t>0-200mm (same location, up one pipe size)</t>
  </si>
  <si>
    <t>0-300mm (diff. location, up more than one pipe size)</t>
  </si>
  <si>
    <t>300mm and over (diff. location, up more than one pipe size)</t>
  </si>
  <si>
    <t>25mm-50mm</t>
  </si>
  <si>
    <t>100mm-200mm</t>
  </si>
  <si>
    <t xml:space="preserve">Sanitary or Storm connection along LRT route </t>
  </si>
  <si>
    <t>Water connection along LRT route</t>
  </si>
  <si>
    <t>Watermain Tapping/Inspection/Testing -  by Kitchener Utilities - 25mm (1")-75mm (3")</t>
  </si>
  <si>
    <t>Watermain Tapping/Inspection by Kitchener Utilities - 100mm (4") and above</t>
  </si>
  <si>
    <t>Curb and Gutter/m hand placed</t>
  </si>
  <si>
    <t>300mm or 12 inch</t>
  </si>
  <si>
    <t>Installation of new Hydrant by Private Contractor</t>
  </si>
  <si>
    <t>Future Multi-Use Trail per metre²</t>
  </si>
  <si>
    <t>Watermain inspection daily rate (work by others, inspection by City, final connection)</t>
  </si>
  <si>
    <t>Concrete driveway apron - 200mm thick per metre²</t>
  </si>
  <si>
    <t>Asphalt driveway apron - 40mm HL3 and 60mm HL4 per metre²</t>
  </si>
  <si>
    <t>Watermain connection/abandonment by others  (Utilities Inspection)</t>
  </si>
  <si>
    <t>Guarantee</t>
  </si>
  <si>
    <t>Administrative</t>
  </si>
  <si>
    <t>Inspection</t>
  </si>
  <si>
    <t>Kitchener Utilities</t>
  </si>
  <si>
    <t>Future Sidewalk/Trail</t>
  </si>
  <si>
    <t>Cheque 1 Total</t>
  </si>
  <si>
    <t>Cost</t>
  </si>
  <si>
    <t>Item</t>
  </si>
  <si>
    <t>For Office Use Only</t>
  </si>
  <si>
    <t>Total</t>
  </si>
  <si>
    <t>Sanitary/Storm/Water/Concrete -  work by others to City pipes (Engineering Inspection)</t>
  </si>
  <si>
    <t>City of Kitchener</t>
  </si>
  <si>
    <t>Address:</t>
  </si>
  <si>
    <t>SP#:</t>
  </si>
  <si>
    <t>Admin Fee</t>
  </si>
  <si>
    <t>All necessary information must be submitted to the Engineering Division to obtain an Off-Site Works Permit for the proposed work. The permit must be on-site throughout the construction period.</t>
  </si>
  <si>
    <t>If Utilities insert Work Order</t>
  </si>
  <si>
    <t>Total Cost:</t>
  </si>
  <si>
    <t>Fee Payment:</t>
  </si>
  <si>
    <t>Guarantee Payment:</t>
  </si>
  <si>
    <t>Payment Breakdown</t>
  </si>
  <si>
    <t>Please note, to obtain the Off-Site Works Permit the following must also be completed:</t>
  </si>
  <si>
    <t xml:space="preserve">     - Approval of the Servicing Drawings and Development Asset Drawing.</t>
  </si>
  <si>
    <t xml:space="preserve">     - Receive the signed Off Site Works Construction and Inspection Agreement.</t>
  </si>
  <si>
    <t>(Consultant Name)</t>
  </si>
  <si>
    <t>(Consultant Company)</t>
  </si>
  <si>
    <t>(Consultant Email Address)</t>
  </si>
  <si>
    <t>(Consultant Cell Phone #)</t>
  </si>
  <si>
    <t>(Consultant Signature)</t>
  </si>
  <si>
    <t>(Date)</t>
  </si>
  <si>
    <t>By signing this document you agree to the terms above.</t>
  </si>
  <si>
    <t>(see page 2 of 2 for totals)</t>
  </si>
  <si>
    <t>Cheque/LC Total</t>
  </si>
  <si>
    <t>If LC use acc# 57500278</t>
  </si>
  <si>
    <t>Future sidewalk use acc# 57500276</t>
  </si>
  <si>
    <r>
      <t>Sidewalk - 200mm thick per metre</t>
    </r>
    <r>
      <rPr>
        <vertAlign val="superscript"/>
        <sz val="14"/>
        <rFont val="Arial"/>
        <family val="2"/>
      </rPr>
      <t>2</t>
    </r>
  </si>
  <si>
    <r>
      <t>Sidewalk or concrete boulevard- 125mm thick per metre</t>
    </r>
    <r>
      <rPr>
        <vertAlign val="superscript"/>
        <sz val="14"/>
        <rFont val="Arial"/>
        <family val="2"/>
      </rPr>
      <t>2</t>
    </r>
  </si>
  <si>
    <t>Removal of Hydrant (no new hydrant required) by Kitchener Utilities (KU)</t>
  </si>
  <si>
    <t>Installation of new Hydrant by KU</t>
  </si>
  <si>
    <t>Hydrant Relocation &lt;3m with no restoration and re-use of hydrant by KU</t>
  </si>
  <si>
    <t>Hydrant Relocation &gt;3m and/or restoration required and re-use of hydrant by KU</t>
  </si>
  <si>
    <t>Hydrant Relocation &gt;3m and/or restoration required and a new hydrant by KU</t>
  </si>
  <si>
    <t>Other:</t>
  </si>
  <si>
    <t>The following Off-Site Works costs are to be submitted to Engineering Division as follows:</t>
  </si>
  <si>
    <t>Acknowledgments</t>
  </si>
  <si>
    <r>
      <t xml:space="preserve">Future SW - 200mm thick  per meter </t>
    </r>
    <r>
      <rPr>
        <vertAlign val="superscript"/>
        <sz val="14"/>
        <rFont val="Arial"/>
        <family val="2"/>
      </rPr>
      <t>2</t>
    </r>
  </si>
  <si>
    <r>
      <t xml:space="preserve">Future SW - 125mm thick  (per meter </t>
    </r>
    <r>
      <rPr>
        <vertAlign val="superscript"/>
        <sz val="14"/>
        <rFont val="Arial"/>
        <family val="2"/>
      </rPr>
      <t>2</t>
    </r>
  </si>
  <si>
    <t>(i.e. Drop structure,  conc. Encasement, pipe insulation)</t>
  </si>
  <si>
    <t>2 Lane Rd</t>
  </si>
  <si>
    <t>****NON-PRINT AREA - FOR FORMULAS ONLY****</t>
  </si>
  <si>
    <t>Utilities Work Order #</t>
  </si>
  <si>
    <t xml:space="preserve">  This first payment will be in the form of a cheque made out to the Corporation of the City of Kitchener.</t>
  </si>
  <si>
    <t xml:space="preserve">  This amount should be separated into two payments as follows.</t>
  </si>
  <si>
    <t>(Owner Name)</t>
  </si>
  <si>
    <t>(Owner Company)</t>
  </si>
  <si>
    <t>(Owner Email Address)</t>
  </si>
  <si>
    <t>(Owner Cell Phone #)</t>
  </si>
  <si>
    <t>(Owner Signature)</t>
  </si>
  <si>
    <t>2 Lane Rd - Fully Serviced (20m ROW)</t>
  </si>
  <si>
    <t>4 Lane Rd - Fully Serviced (26m ROW)</t>
  </si>
  <si>
    <t>N/A</t>
  </si>
  <si>
    <t>Off-Site Works Cost Estimate (2025)</t>
  </si>
  <si>
    <t xml:space="preserve">  This second payment will be in the form of a cheque, Letter of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</si>
</sst>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F800]dddd\,\ mmmm\ dd\,\ yyyy"/>
    <numFmt numFmtId="165" formatCode="0_);\(0\)"/>
    <numFmt numFmtId="166" formatCode="&quot;$&quot;#,##0.00"/>
  </numFmts>
  <fonts count="21" x14ac:knownFonts="1">
    <font>
      <sz val="10"/>
      <name val="Century Gothic"/>
      <family val="2"/>
    </font>
    <font>
      <sz val="10"/>
      <name val="Century Gothic"/>
      <family val="2"/>
    </font>
    <font>
      <b/>
      <sz val="16"/>
      <name val="Century Gothic"/>
      <family val="2"/>
    </font>
    <font>
      <sz val="8"/>
      <name val="Arial"/>
      <family val="2"/>
    </font>
    <font>
      <sz val="8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name val="Century Gothic"/>
      <family val="2"/>
    </font>
    <font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i/>
      <sz val="20"/>
      <name val="Century Gothic"/>
      <family val="2"/>
    </font>
    <font>
      <i/>
      <sz val="10"/>
      <name val="Century Gothic"/>
      <family val="2"/>
    </font>
    <font>
      <i/>
      <sz val="5"/>
      <name val="Century Gothic"/>
      <family val="2"/>
    </font>
    <font>
      <sz val="16"/>
      <name val="Arial"/>
      <family val="2"/>
    </font>
    <font>
      <b/>
      <u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vertAlign val="superscript"/>
      <sz val="14"/>
      <name val="Arial"/>
      <family val="2"/>
    </font>
    <font>
      <i/>
      <sz val="14"/>
      <name val="Arial"/>
      <family val="2"/>
    </font>
    <font>
      <sz val="5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>
      <alignment horizontal="center"/>
    </xf>
    <xf numFmtId="0" fontId="9" fillId="0" borderId="15"/>
  </cellStyleXfs>
  <cellXfs count="160">
    <xf numFmtId="0" fontId="0" fillId="0" borderId="0" xfId="0"/>
    <xf numFmtId="0" fontId="0" fillId="0" borderId="0" xfId="0" applyProtection="1">
      <protection hidden="1"/>
    </xf>
    <xf numFmtId="0" fontId="13" fillId="2" borderId="17" xfId="0" applyFont="1" applyFill="1" applyBorder="1" applyProtection="1">
      <protection hidden="1"/>
    </xf>
    <xf numFmtId="0" fontId="13" fillId="2" borderId="0" xfId="0" applyFont="1" applyFill="1" applyProtection="1">
      <protection hidden="1"/>
    </xf>
    <xf numFmtId="44" fontId="13" fillId="2" borderId="12" xfId="1" applyFont="1" applyFill="1" applyBorder="1" applyProtection="1">
      <protection hidden="1"/>
    </xf>
    <xf numFmtId="0" fontId="13" fillId="2" borderId="7" xfId="0" applyFont="1" applyFill="1" applyBorder="1" applyProtection="1">
      <protection hidden="1"/>
    </xf>
    <xf numFmtId="0" fontId="13" fillId="2" borderId="1" xfId="0" applyFont="1" applyFill="1" applyBorder="1" applyProtection="1">
      <protection hidden="1"/>
    </xf>
    <xf numFmtId="44" fontId="13" fillId="2" borderId="8" xfId="1" applyFont="1" applyFill="1" applyBorder="1" applyProtection="1">
      <protection hidden="1"/>
    </xf>
    <xf numFmtId="0" fontId="17" fillId="0" borderId="11" xfId="0" applyFont="1" applyBorder="1" applyAlignment="1" applyProtection="1">
      <alignment horizontal="center" vertical="center"/>
      <protection locked="0"/>
    </xf>
    <xf numFmtId="0" fontId="17" fillId="0" borderId="10" xfId="0" applyFont="1" applyBorder="1" applyAlignment="1" applyProtection="1">
      <alignment horizontal="center" vertical="center"/>
      <protection locked="0"/>
    </xf>
    <xf numFmtId="165" fontId="17" fillId="0" borderId="10" xfId="1" applyNumberFormat="1" applyFont="1" applyBorder="1" applyAlignment="1" applyProtection="1">
      <alignment horizontal="center"/>
      <protection locked="0"/>
    </xf>
    <xf numFmtId="0" fontId="17" fillId="0" borderId="0" xfId="0" applyFont="1" applyAlignment="1">
      <alignment horizontal="left"/>
    </xf>
    <xf numFmtId="44" fontId="17" fillId="0" borderId="0" xfId="1" applyFont="1" applyFill="1" applyBorder="1" applyProtection="1"/>
    <xf numFmtId="44" fontId="17" fillId="0" borderId="0" xfId="1" applyFont="1" applyBorder="1" applyProtection="1"/>
    <xf numFmtId="44" fontId="16" fillId="0" borderId="12" xfId="0" applyNumberFormat="1" applyFont="1" applyBorder="1"/>
    <xf numFmtId="0" fontId="17" fillId="0" borderId="0" xfId="0" applyFont="1"/>
    <xf numFmtId="0" fontId="17" fillId="0" borderId="10" xfId="0" applyFont="1" applyBorder="1" applyAlignment="1" applyProtection="1">
      <alignment horizontal="center"/>
      <protection locked="0"/>
    </xf>
    <xf numFmtId="0" fontId="17" fillId="0" borderId="10" xfId="1" applyNumberFormat="1" applyFont="1" applyBorder="1" applyAlignment="1" applyProtection="1">
      <alignment horizontal="center"/>
      <protection locked="0"/>
    </xf>
    <xf numFmtId="165" fontId="17" fillId="0" borderId="0" xfId="1" applyNumberFormat="1" applyFont="1" applyBorder="1" applyAlignment="1" applyProtection="1">
      <alignment horizontal="center"/>
      <protection locked="0"/>
    </xf>
    <xf numFmtId="0" fontId="17" fillId="0" borderId="12" xfId="0" applyFont="1" applyBorder="1"/>
    <xf numFmtId="44" fontId="17" fillId="0" borderId="10" xfId="1" applyFont="1" applyFill="1" applyBorder="1" applyProtection="1"/>
    <xf numFmtId="44" fontId="17" fillId="0" borderId="10" xfId="1" applyFont="1" applyBorder="1" applyProtection="1"/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0" xfId="0" applyNumberFormat="1" applyFont="1"/>
    <xf numFmtId="44" fontId="17" fillId="0" borderId="12" xfId="0" applyNumberFormat="1" applyFont="1" applyBorder="1"/>
    <xf numFmtId="44" fontId="17" fillId="0" borderId="14" xfId="1" applyFont="1" applyFill="1" applyBorder="1" applyProtection="1"/>
    <xf numFmtId="44" fontId="16" fillId="0" borderId="25" xfId="0" applyNumberFormat="1" applyFont="1" applyBorder="1"/>
    <xf numFmtId="0" fontId="17" fillId="0" borderId="10" xfId="0" applyFont="1" applyBorder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justify"/>
    </xf>
    <xf numFmtId="0" fontId="9" fillId="0" borderId="0" xfId="0" applyFont="1"/>
    <xf numFmtId="0" fontId="10" fillId="0" borderId="0" xfId="0" applyFont="1"/>
    <xf numFmtId="44" fontId="1" fillId="0" borderId="0" xfId="1" applyProtection="1"/>
    <xf numFmtId="0" fontId="16" fillId="0" borderId="0" xfId="0" applyFont="1"/>
    <xf numFmtId="44" fontId="17" fillId="0" borderId="0" xfId="1" applyFont="1" applyProtection="1"/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justify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44" fontId="17" fillId="0" borderId="10" xfId="0" applyNumberFormat="1" applyFont="1" applyBorder="1" applyAlignment="1">
      <alignment horizontal="left" vertical="center" wrapText="1"/>
    </xf>
    <xf numFmtId="44" fontId="17" fillId="0" borderId="14" xfId="0" applyNumberFormat="1" applyFont="1" applyBorder="1" applyAlignment="1">
      <alignment horizontal="left" vertical="center" wrapText="1"/>
    </xf>
    <xf numFmtId="44" fontId="16" fillId="0" borderId="25" xfId="0" applyNumberFormat="1" applyFont="1" applyBorder="1" applyAlignment="1">
      <alignment horizontal="left" vertical="center" wrapText="1"/>
    </xf>
    <xf numFmtId="44" fontId="17" fillId="0" borderId="10" xfId="1" applyFont="1" applyFill="1" applyBorder="1" applyAlignment="1" applyProtection="1">
      <alignment horizontal="left" vertical="center" wrapText="1"/>
    </xf>
    <xf numFmtId="0" fontId="17" fillId="0" borderId="26" xfId="0" applyFont="1" applyBorder="1" applyAlignment="1">
      <alignment horizontal="left"/>
    </xf>
    <xf numFmtId="44" fontId="17" fillId="0" borderId="25" xfId="0" applyNumberFormat="1" applyFont="1" applyBorder="1"/>
    <xf numFmtId="0" fontId="17" fillId="0" borderId="0" xfId="0" applyFont="1" applyAlignment="1">
      <alignment vertical="center" wrapText="1"/>
    </xf>
    <xf numFmtId="0" fontId="17" fillId="0" borderId="12" xfId="0" applyFont="1" applyBorder="1" applyAlignment="1">
      <alignment horizontal="left"/>
    </xf>
    <xf numFmtId="0" fontId="17" fillId="0" borderId="0" xfId="0" applyFont="1" applyAlignment="1">
      <alignment horizontal="justify" vertical="top" wrapText="1"/>
    </xf>
    <xf numFmtId="0" fontId="17" fillId="0" borderId="0" xfId="0" applyFont="1" applyAlignment="1">
      <alignment horizontal="center" vertical="top" wrapText="1"/>
    </xf>
    <xf numFmtId="0" fontId="17" fillId="0" borderId="2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9" fontId="17" fillId="0" borderId="0" xfId="0" applyNumberFormat="1" applyFont="1" applyAlignment="1">
      <alignment horizontal="justify"/>
    </xf>
    <xf numFmtId="0" fontId="17" fillId="0" borderId="0" xfId="0" applyFont="1" applyAlignment="1">
      <alignment horizontal="center"/>
    </xf>
    <xf numFmtId="44" fontId="16" fillId="0" borderId="0" xfId="0" applyNumberFormat="1" applyFont="1"/>
    <xf numFmtId="44" fontId="19" fillId="0" borderId="0" xfId="1" applyFont="1" applyBorder="1" applyProtection="1"/>
    <xf numFmtId="0" fontId="8" fillId="0" borderId="0" xfId="0" applyFont="1"/>
    <xf numFmtId="44" fontId="8" fillId="0" borderId="0" xfId="1" applyFont="1" applyProtection="1"/>
    <xf numFmtId="0" fontId="8" fillId="0" borderId="0" xfId="0" applyFont="1" applyAlignment="1">
      <alignment horizontal="right" vertical="top" wrapText="1"/>
    </xf>
    <xf numFmtId="8" fontId="8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right" vertical="top" wrapText="1"/>
    </xf>
    <xf numFmtId="8" fontId="14" fillId="0" borderId="0" xfId="0" applyNumberFormat="1" applyFont="1"/>
    <xf numFmtId="44" fontId="14" fillId="0" borderId="0" xfId="1" applyFont="1" applyProtection="1"/>
    <xf numFmtId="166" fontId="9" fillId="0" borderId="19" xfId="0" applyNumberFormat="1" applyFont="1" applyBorder="1" applyAlignment="1">
      <alignment horizontal="right" wrapText="1"/>
    </xf>
    <xf numFmtId="166" fontId="9" fillId="0" borderId="10" xfId="0" applyNumberFormat="1" applyFont="1" applyBorder="1" applyAlignment="1">
      <alignment horizontal="right" wrapText="1"/>
    </xf>
    <xf numFmtId="166" fontId="9" fillId="0" borderId="24" xfId="0" applyNumberFormat="1" applyFont="1" applyBorder="1" applyAlignment="1">
      <alignment horizontal="right" wrapText="1"/>
    </xf>
    <xf numFmtId="0" fontId="7" fillId="0" borderId="0" xfId="0" applyFont="1"/>
    <xf numFmtId="44" fontId="7" fillId="0" borderId="0" xfId="1" applyFont="1" applyProtection="1"/>
    <xf numFmtId="0" fontId="4" fillId="0" borderId="0" xfId="0" applyFont="1"/>
    <xf numFmtId="8" fontId="4" fillId="0" borderId="0" xfId="0" applyNumberFormat="1" applyFont="1"/>
    <xf numFmtId="0" fontId="8" fillId="0" borderId="15" xfId="0" applyFont="1" applyBorder="1"/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66" fontId="14" fillId="0" borderId="0" xfId="0" applyNumberFormat="1" applyFont="1" applyAlignment="1">
      <alignment horizontal="center" vertical="center"/>
    </xf>
    <xf numFmtId="166" fontId="14" fillId="0" borderId="4" xfId="0" applyNumberFormat="1" applyFont="1" applyBorder="1" applyAlignment="1">
      <alignment horizontal="center" vertical="center"/>
    </xf>
    <xf numFmtId="166" fontId="14" fillId="0" borderId="0" xfId="0" applyNumberFormat="1" applyFont="1"/>
    <xf numFmtId="0" fontId="14" fillId="0" borderId="0" xfId="0" applyFont="1" applyAlignment="1">
      <alignment wrapText="1"/>
    </xf>
    <xf numFmtId="0" fontId="11" fillId="2" borderId="3" xfId="0" applyFont="1" applyFill="1" applyBorder="1"/>
    <xf numFmtId="0" fontId="12" fillId="2" borderId="4" xfId="0" applyFont="1" applyFill="1" applyBorder="1"/>
    <xf numFmtId="44" fontId="12" fillId="2" borderId="5" xfId="1" applyFont="1" applyFill="1" applyBorder="1" applyProtection="1"/>
    <xf numFmtId="0" fontId="12" fillId="2" borderId="0" xfId="0" applyFont="1" applyFill="1"/>
    <xf numFmtId="44" fontId="12" fillId="2" borderId="12" xfId="1" applyFont="1" applyFill="1" applyBorder="1" applyProtection="1"/>
    <xf numFmtId="0" fontId="17" fillId="0" borderId="0" xfId="0" applyFont="1" applyAlignment="1" applyProtection="1">
      <alignment horizontal="left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44" fontId="17" fillId="0" borderId="0" xfId="1" applyFont="1" applyAlignment="1" applyProtection="1">
      <alignment horizontal="left"/>
      <protection locked="0"/>
    </xf>
    <xf numFmtId="0" fontId="17" fillId="0" borderId="0" xfId="1" applyNumberFormat="1" applyFont="1" applyBorder="1" applyAlignment="1" applyProtection="1">
      <alignment horizontal="center"/>
      <protection locked="0"/>
    </xf>
    <xf numFmtId="44" fontId="17" fillId="0" borderId="0" xfId="1" applyFont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44" fontId="17" fillId="0" borderId="10" xfId="1" applyFont="1" applyFill="1" applyBorder="1" applyProtection="1">
      <protection locked="0"/>
    </xf>
    <xf numFmtId="0" fontId="20" fillId="2" borderId="17" xfId="0" applyFont="1" applyFill="1" applyBorder="1" applyProtection="1">
      <protection hidden="1"/>
    </xf>
    <xf numFmtId="0" fontId="20" fillId="2" borderId="17" xfId="0" applyFont="1" applyFill="1" applyBorder="1"/>
    <xf numFmtId="0" fontId="20" fillId="2" borderId="12" xfId="0" applyFont="1" applyFill="1" applyBorder="1" applyProtection="1">
      <protection hidden="1"/>
    </xf>
    <xf numFmtId="0" fontId="9" fillId="0" borderId="15" xfId="3"/>
    <xf numFmtId="44" fontId="17" fillId="2" borderId="14" xfId="1" applyFont="1" applyFill="1" applyBorder="1" applyAlignment="1" applyProtection="1">
      <alignment horizontal="center"/>
    </xf>
    <xf numFmtId="0" fontId="17" fillId="0" borderId="10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7" fillId="0" borderId="10" xfId="0" applyFont="1" applyBorder="1" applyAlignment="1" applyProtection="1">
      <alignment horizontal="left"/>
      <protection locked="0"/>
    </xf>
    <xf numFmtId="0" fontId="16" fillId="0" borderId="4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16" fillId="0" borderId="1" xfId="0" applyFont="1" applyBorder="1" applyAlignment="1" applyProtection="1">
      <alignment horizontal="left"/>
      <protection locked="0"/>
    </xf>
    <xf numFmtId="0" fontId="17" fillId="0" borderId="2" xfId="0" applyFont="1" applyBorder="1" applyAlignment="1" applyProtection="1">
      <alignment horizontal="left"/>
      <protection locked="0"/>
    </xf>
    <xf numFmtId="0" fontId="16" fillId="0" borderId="14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7" fillId="0" borderId="14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top" wrapText="1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right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18" xfId="0" applyFont="1" applyBorder="1" applyAlignment="1">
      <alignment horizontal="right" wrapText="1"/>
    </xf>
    <xf numFmtId="0" fontId="9" fillId="0" borderId="19" xfId="0" applyFont="1" applyBorder="1" applyAlignment="1">
      <alignment horizontal="right" wrapText="1"/>
    </xf>
    <xf numFmtId="0" fontId="14" fillId="0" borderId="19" xfId="0" applyFont="1" applyBorder="1" applyAlignment="1">
      <alignment horizontal="left" wrapText="1"/>
    </xf>
    <xf numFmtId="0" fontId="14" fillId="0" borderId="20" xfId="0" applyFont="1" applyBorder="1" applyAlignment="1">
      <alignment horizontal="left" wrapText="1"/>
    </xf>
    <xf numFmtId="0" fontId="9" fillId="0" borderId="21" xfId="0" applyFont="1" applyBorder="1" applyAlignment="1">
      <alignment horizontal="right" wrapText="1"/>
    </xf>
    <xf numFmtId="0" fontId="9" fillId="0" borderId="10" xfId="0" applyFont="1" applyBorder="1" applyAlignment="1">
      <alignment horizontal="right" wrapText="1"/>
    </xf>
    <xf numFmtId="0" fontId="14" fillId="0" borderId="10" xfId="0" applyFont="1" applyBorder="1" applyAlignment="1">
      <alignment horizontal="left" wrapText="1"/>
    </xf>
    <xf numFmtId="0" fontId="14" fillId="0" borderId="22" xfId="0" applyFont="1" applyBorder="1" applyAlignment="1">
      <alignment horizontal="left" wrapText="1"/>
    </xf>
    <xf numFmtId="0" fontId="9" fillId="0" borderId="16" xfId="0" applyFont="1" applyBorder="1" applyAlignment="1">
      <alignment horizontal="right" wrapText="1"/>
    </xf>
    <xf numFmtId="0" fontId="9" fillId="0" borderId="23" xfId="0" applyFont="1" applyBorder="1" applyAlignment="1">
      <alignment horizontal="right" wrapText="1"/>
    </xf>
    <xf numFmtId="0" fontId="14" fillId="0" borderId="24" xfId="0" applyFont="1" applyBorder="1" applyAlignment="1">
      <alignment horizontal="left" wrapText="1"/>
    </xf>
    <xf numFmtId="0" fontId="14" fillId="0" borderId="27" xfId="0" applyFont="1" applyBorder="1" applyAlignment="1">
      <alignment horizontal="left" wrapText="1"/>
    </xf>
    <xf numFmtId="0" fontId="14" fillId="0" borderId="28" xfId="0" applyFont="1" applyBorder="1" applyAlignment="1">
      <alignment horizontal="left" wrapText="1"/>
    </xf>
    <xf numFmtId="0" fontId="14" fillId="0" borderId="21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164" fontId="17" fillId="0" borderId="1" xfId="0" applyNumberFormat="1" applyFont="1" applyBorder="1" applyAlignment="1" applyProtection="1">
      <alignment horizontal="left"/>
      <protection locked="0"/>
    </xf>
    <xf numFmtId="0" fontId="17" fillId="0" borderId="1" xfId="0" applyFont="1" applyBorder="1" applyAlignment="1" applyProtection="1">
      <alignment horizontal="left"/>
      <protection locked="0"/>
    </xf>
    <xf numFmtId="0" fontId="14" fillId="0" borderId="0" xfId="0" applyFont="1" applyAlignment="1">
      <alignment horizontal="left" wrapText="1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8" fillId="0" borderId="13" xfId="0" applyFont="1" applyBorder="1" applyAlignment="1" applyProtection="1">
      <alignment horizontal="left"/>
      <protection locked="0"/>
    </xf>
    <xf numFmtId="0" fontId="17" fillId="0" borderId="10" xfId="0" applyFont="1" applyBorder="1" applyAlignment="1">
      <alignment horizontal="left" wrapText="1"/>
    </xf>
    <xf numFmtId="0" fontId="17" fillId="0" borderId="0" xfId="0" applyFont="1" applyAlignment="1">
      <alignment horizontal="left"/>
    </xf>
    <xf numFmtId="0" fontId="17" fillId="0" borderId="14" xfId="0" applyFont="1" applyBorder="1" applyAlignment="1" applyProtection="1">
      <alignment horizontal="left"/>
      <protection locked="0"/>
    </xf>
    <xf numFmtId="0" fontId="17" fillId="0" borderId="11" xfId="0" applyFont="1" applyBorder="1" applyAlignment="1" applyProtection="1">
      <alignment horizontal="left"/>
      <protection locked="0"/>
    </xf>
    <xf numFmtId="0" fontId="17" fillId="0" borderId="11" xfId="0" applyFont="1" applyBorder="1" applyAlignment="1" applyProtection="1">
      <alignment horizontal="left" vertical="center"/>
      <protection locked="0"/>
    </xf>
    <xf numFmtId="0" fontId="17" fillId="0" borderId="10" xfId="0" applyFont="1" applyBorder="1" applyAlignment="1" applyProtection="1">
      <alignment horizontal="left" vertical="center"/>
      <protection locked="0"/>
    </xf>
    <xf numFmtId="0" fontId="17" fillId="0" borderId="2" xfId="0" applyFont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left"/>
    </xf>
    <xf numFmtId="0" fontId="16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</cellXfs>
  <cellStyles count="4">
    <cellStyle name="Currency" xfId="1" builtinId="4"/>
    <cellStyle name="Heading Row" xfId="2" xr:uid="{089DCBCF-ECCE-4926-9635-A6D39BC62DB8}"/>
    <cellStyle name="Normal" xfId="0" builtinId="0"/>
    <cellStyle name="Office use only heading" xfId="3" xr:uid="{D1D48C18-192E-412E-BE31-8BFDDE82E5AB}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entury Gothic"/>
        <family val="2"/>
        <scheme val="none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protection locked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entury Gothic"/>
        <family val="2"/>
        <scheme val="none"/>
      </font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protection locked="1"/>
    </dxf>
    <dxf>
      <font>
        <strike val="0"/>
        <outline val="0"/>
        <shadow val="0"/>
        <vertAlign val="baseline"/>
        <sz val="12"/>
        <color auto="1"/>
        <name val="Arial"/>
        <family val="2"/>
        <scheme val="none"/>
      </font>
      <protection locked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B1599C-91FE-40B8-AEB4-F82CFA9C01A4}" name="Table1" displayName="Table1" ref="E120:F138" headerRowCount="0" totalsRowShown="0" headerRowDxfId="6" dataDxfId="5" tableBorderDxfId="4">
  <tableColumns count="2">
    <tableColumn id="1" xr3:uid="{722F059A-5E38-416A-93CF-E2F5CAEFC64A}" name="Column1" headerRowDxfId="3" dataDxfId="2"/>
    <tableColumn id="2" xr3:uid="{98FCA54C-53A1-4861-99F0-99956146EF0B}" name="Column2" headerRowDxfId="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249977111117893"/>
    <pageSetUpPr fitToPage="1"/>
  </sheetPr>
  <dimension ref="A1:AE156"/>
  <sheetViews>
    <sheetView tabSelected="1" view="pageBreakPreview" topLeftCell="A94" zoomScale="70" zoomScaleNormal="70" zoomScaleSheetLayoutView="70" workbookViewId="0">
      <selection activeCell="B96" sqref="B96:D96"/>
    </sheetView>
  </sheetViews>
  <sheetFormatPr defaultColWidth="9.140625" defaultRowHeight="13.5" x14ac:dyDescent="0.25"/>
  <cols>
    <col min="1" max="1" width="7.28515625" customWidth="1"/>
    <col min="2" max="2" width="15.7109375" customWidth="1"/>
    <col min="3" max="3" width="32.140625" customWidth="1"/>
    <col min="4" max="4" width="17.5703125" customWidth="1"/>
    <col min="5" max="5" width="31.28515625" customWidth="1"/>
    <col min="6" max="6" width="22.140625" style="34" customWidth="1"/>
    <col min="7" max="7" width="17.28515625" customWidth="1"/>
    <col min="8" max="8" width="20.140625" customWidth="1"/>
    <col min="9" max="9" width="17.28515625" customWidth="1"/>
    <col min="10" max="10" width="19.28515625" customWidth="1"/>
    <col min="11" max="11" width="14.28515625" customWidth="1"/>
    <col min="12" max="12" width="15.140625" customWidth="1"/>
    <col min="13" max="13" width="20.42578125" customWidth="1"/>
    <col min="14" max="14" width="13.5703125" customWidth="1"/>
    <col min="15" max="15" width="40.85546875" customWidth="1"/>
    <col min="16" max="16" width="12.28515625" bestFit="1" customWidth="1"/>
    <col min="26" max="26" width="34.42578125" customWidth="1"/>
    <col min="29" max="29" width="14.5703125" bestFit="1" customWidth="1"/>
    <col min="31" max="31" width="5.28515625" bestFit="1" customWidth="1"/>
    <col min="32" max="32" width="25.85546875" bestFit="1" customWidth="1"/>
  </cols>
  <sheetData>
    <row r="1" spans="1:31" ht="20.25" x14ac:dyDescent="0.3">
      <c r="A1" s="132" t="s">
        <v>67</v>
      </c>
      <c r="B1" s="132"/>
      <c r="C1" s="132"/>
      <c r="D1" s="132"/>
      <c r="E1" s="132"/>
      <c r="F1" s="132"/>
      <c r="G1" s="132"/>
      <c r="H1" s="132"/>
      <c r="I1" s="132"/>
      <c r="J1" s="132"/>
      <c r="K1" s="30"/>
      <c r="L1" s="30"/>
      <c r="M1" s="30"/>
      <c r="N1" s="30"/>
      <c r="O1" s="30"/>
      <c r="P1" s="30"/>
      <c r="AE1" s="31"/>
    </row>
    <row r="2" spans="1:31" s="33" customFormat="1" ht="20.25" x14ac:dyDescent="0.3">
      <c r="A2" s="132" t="s">
        <v>117</v>
      </c>
      <c r="B2" s="132"/>
      <c r="C2" s="132"/>
      <c r="D2" s="132"/>
      <c r="E2" s="132"/>
      <c r="F2" s="132"/>
      <c r="G2" s="132"/>
      <c r="H2" s="132"/>
      <c r="I2" s="132"/>
      <c r="J2" s="132"/>
      <c r="K2" s="32"/>
      <c r="L2" s="32"/>
      <c r="M2" s="32"/>
      <c r="N2" s="32"/>
      <c r="O2" s="32"/>
      <c r="P2" s="32"/>
      <c r="AE2" s="31"/>
    </row>
    <row r="3" spans="1:31" x14ac:dyDescent="0.25">
      <c r="AE3" s="31"/>
    </row>
    <row r="4" spans="1:31" s="15" customFormat="1" ht="24.75" customHeight="1" x14ac:dyDescent="0.25">
      <c r="A4" s="35"/>
      <c r="B4" s="35" t="s">
        <v>68</v>
      </c>
      <c r="C4" s="106"/>
      <c r="D4" s="106"/>
      <c r="E4" s="106"/>
      <c r="F4" s="36"/>
      <c r="G4" s="37" t="s">
        <v>0</v>
      </c>
      <c r="H4" s="133"/>
      <c r="I4" s="133"/>
      <c r="J4" s="133"/>
      <c r="K4" s="38"/>
      <c r="L4" s="150"/>
      <c r="M4" s="150"/>
      <c r="AE4" s="39"/>
    </row>
    <row r="5" spans="1:31" s="15" customFormat="1" ht="33" customHeight="1" x14ac:dyDescent="0.25">
      <c r="A5" s="35"/>
      <c r="B5" s="35" t="s">
        <v>69</v>
      </c>
      <c r="C5" s="107"/>
      <c r="D5" s="107"/>
      <c r="E5" s="107"/>
      <c r="F5" s="36"/>
      <c r="G5" s="37" t="s">
        <v>1</v>
      </c>
      <c r="H5" s="134"/>
      <c r="I5" s="134"/>
      <c r="J5" s="134"/>
      <c r="K5" s="38"/>
      <c r="L5" s="142"/>
      <c r="M5" s="142"/>
      <c r="AE5" s="39"/>
    </row>
    <row r="6" spans="1:31" s="15" customFormat="1" ht="9.75" customHeight="1" x14ac:dyDescent="0.25">
      <c r="B6" s="11"/>
      <c r="C6" s="11"/>
      <c r="D6" s="11"/>
      <c r="E6" s="11"/>
      <c r="F6" s="36"/>
    </row>
    <row r="7" spans="1:31" s="15" customFormat="1" ht="10.5" customHeight="1" x14ac:dyDescent="0.25">
      <c r="F7" s="36"/>
    </row>
    <row r="8" spans="1:31" s="15" customFormat="1" ht="15.75" customHeight="1" x14ac:dyDescent="0.25">
      <c r="A8" s="151" t="s">
        <v>2</v>
      </c>
      <c r="B8" s="149"/>
      <c r="C8" s="149"/>
      <c r="D8" s="149"/>
      <c r="E8" s="152"/>
      <c r="F8" s="156" t="s">
        <v>3</v>
      </c>
      <c r="G8" s="158" t="s">
        <v>4</v>
      </c>
      <c r="H8" s="158" t="s">
        <v>5</v>
      </c>
      <c r="I8" s="158" t="s">
        <v>70</v>
      </c>
      <c r="J8" s="158" t="s">
        <v>6</v>
      </c>
      <c r="AC8" s="39"/>
    </row>
    <row r="9" spans="1:31" s="15" customFormat="1" ht="15" customHeight="1" x14ac:dyDescent="0.25">
      <c r="A9" s="153"/>
      <c r="B9" s="154"/>
      <c r="C9" s="154"/>
      <c r="D9" s="154"/>
      <c r="E9" s="155"/>
      <c r="F9" s="157"/>
      <c r="G9" s="159"/>
      <c r="H9" s="159"/>
      <c r="I9" s="159"/>
      <c r="J9" s="159"/>
      <c r="AC9" s="39"/>
    </row>
    <row r="10" spans="1:31" s="15" customFormat="1" ht="18" x14ac:dyDescent="0.25">
      <c r="A10" s="40"/>
      <c r="B10" s="40"/>
      <c r="C10" s="40"/>
      <c r="D10" s="149"/>
      <c r="E10" s="149"/>
      <c r="F10" s="40"/>
      <c r="G10" s="41"/>
      <c r="H10" s="41"/>
      <c r="I10" s="41"/>
      <c r="J10" s="42"/>
      <c r="L10" s="148"/>
      <c r="AC10" s="39"/>
    </row>
    <row r="11" spans="1:31" s="15" customFormat="1" ht="18" x14ac:dyDescent="0.25">
      <c r="A11" s="108" t="s">
        <v>7</v>
      </c>
      <c r="B11" s="109"/>
      <c r="C11" s="110"/>
      <c r="D11" s="43"/>
      <c r="E11" s="43"/>
      <c r="F11" s="40"/>
      <c r="G11" s="41"/>
      <c r="H11" s="41"/>
      <c r="I11" s="41"/>
      <c r="J11" s="42"/>
      <c r="L11" s="148"/>
      <c r="AC11" s="39"/>
    </row>
    <row r="12" spans="1:31" s="15" customFormat="1" ht="18" x14ac:dyDescent="0.25">
      <c r="A12" s="111" t="s">
        <v>114</v>
      </c>
      <c r="B12" s="112"/>
      <c r="C12" s="113"/>
      <c r="D12" s="145" t="s">
        <v>8</v>
      </c>
      <c r="E12" s="146"/>
      <c r="F12" s="8"/>
      <c r="G12" s="20" t="str">
        <f>IF(D12="Sanitary - 0-3m depth",13831.44,IF(D12="Sanitary - 3-5m depth", 22631.7,IF(D12="Storm - near side MH or CB", 8169.21, IF(D12="Storm - Far side", 16275.32,""))))</f>
        <v/>
      </c>
      <c r="H12" s="44" t="str">
        <f>IF(ISERROR(F12*G12), "", (F12*G12))</f>
        <v/>
      </c>
      <c r="I12" s="45" t="str">
        <f t="shared" ref="I12:I20" si="0">IF(ISERROR(H12*0.11), "", (H12*0.11))</f>
        <v/>
      </c>
      <c r="J12" s="46" t="str">
        <f>IF(ISERROR(H12+I12), "", (H12+I12))</f>
        <v/>
      </c>
      <c r="K12" s="11"/>
      <c r="AC12" s="39"/>
    </row>
    <row r="13" spans="1:31" s="15" customFormat="1" ht="18" x14ac:dyDescent="0.25">
      <c r="A13" s="111" t="s">
        <v>9</v>
      </c>
      <c r="B13" s="112"/>
      <c r="C13" s="113"/>
      <c r="D13" s="145" t="s">
        <v>8</v>
      </c>
      <c r="E13" s="146"/>
      <c r="F13" s="9"/>
      <c r="G13" s="20" t="str">
        <f>IF(D13="Sanitary - 0-3m depth",12058.77,IF(D13="Sanitary - 3-5m depth", 19275.67,IF(D13="Storm - near side MH or CB", 6327.7, IF(D13="Storm - Far side", 14428.07,""))))</f>
        <v/>
      </c>
      <c r="H13" s="44" t="str">
        <f t="shared" ref="H13:H15" si="1">IF(ISERROR(F13*G13), "", (F13*G13))</f>
        <v/>
      </c>
      <c r="I13" s="45" t="str">
        <f t="shared" si="0"/>
        <v/>
      </c>
      <c r="J13" s="46" t="str">
        <f t="shared" ref="J13:J15" si="2">IF(ISERROR(H13+I13), "", (H13+I13))</f>
        <v/>
      </c>
      <c r="K13" s="11"/>
      <c r="AC13" s="39"/>
    </row>
    <row r="14" spans="1:31" s="15" customFormat="1" ht="18" x14ac:dyDescent="0.25">
      <c r="A14" s="111" t="s">
        <v>115</v>
      </c>
      <c r="B14" s="112"/>
      <c r="C14" s="113"/>
      <c r="D14" s="145" t="s">
        <v>8</v>
      </c>
      <c r="E14" s="146"/>
      <c r="F14" s="9"/>
      <c r="G14" s="20" t="str">
        <f>IF(D14="Sanitary - 0-3m depth",16602.32,IF(D14="Sanitary - 3-5m depth", 27238.36,IF(D14="Storm - near side MH or CB", 8169.21, IF(D14="Storm - Far side", 17468.58,""))))</f>
        <v/>
      </c>
      <c r="H14" s="44" t="str">
        <f t="shared" si="1"/>
        <v/>
      </c>
      <c r="I14" s="45" t="str">
        <f t="shared" si="0"/>
        <v/>
      </c>
      <c r="J14" s="46" t="str">
        <f t="shared" si="2"/>
        <v/>
      </c>
      <c r="K14" s="11"/>
      <c r="AC14" s="39"/>
    </row>
    <row r="15" spans="1:31" s="15" customFormat="1" ht="18" x14ac:dyDescent="0.25">
      <c r="A15" s="111" t="s">
        <v>10</v>
      </c>
      <c r="B15" s="112"/>
      <c r="C15" s="113"/>
      <c r="D15" s="145" t="s">
        <v>8</v>
      </c>
      <c r="E15" s="146"/>
      <c r="F15" s="9"/>
      <c r="G15" s="20" t="str">
        <f>IF(D15="Sanitary - 0-3m depth",14818.17,IF(D15="Sanitary - 3-5m depth", 23830.69,IF(D15="Storm - near side MH or CB", 6327.7, IF(D15="Storm - Far side", 19832.14,""))))</f>
        <v/>
      </c>
      <c r="H15" s="44" t="str">
        <f t="shared" si="1"/>
        <v/>
      </c>
      <c r="I15" s="45" t="str">
        <f t="shared" si="0"/>
        <v/>
      </c>
      <c r="J15" s="46" t="str">
        <f t="shared" si="2"/>
        <v/>
      </c>
      <c r="K15" s="11"/>
      <c r="AC15" s="39"/>
    </row>
    <row r="16" spans="1:31" s="15" customFormat="1" ht="18" x14ac:dyDescent="0.25">
      <c r="A16" s="111" t="s">
        <v>114</v>
      </c>
      <c r="B16" s="112"/>
      <c r="C16" s="113"/>
      <c r="D16" s="145" t="s">
        <v>8</v>
      </c>
      <c r="E16" s="146"/>
      <c r="F16" s="8"/>
      <c r="G16" s="20" t="str">
        <f>IF(D16="Sanitary - 0-3m depth",13831.44,IF(D16="Sanitary - 3-5m depth", 22631.7,IF(D16="Storm - near side MH or CB", 8169.21, IF(D16="Storm - Far side", 16275.32,""))))</f>
        <v/>
      </c>
      <c r="H16" s="44" t="str">
        <f>IF(ISERROR(F16*G16), "", (F16*G16))</f>
        <v/>
      </c>
      <c r="I16" s="45" t="str">
        <f t="shared" si="0"/>
        <v/>
      </c>
      <c r="J16" s="46" t="str">
        <f>IF(ISERROR(H16+I16), "", (H16+I16))</f>
        <v/>
      </c>
      <c r="K16" s="11"/>
      <c r="AC16" s="39"/>
    </row>
    <row r="17" spans="1:29" s="15" customFormat="1" ht="18" x14ac:dyDescent="0.25">
      <c r="A17" s="111" t="s">
        <v>9</v>
      </c>
      <c r="B17" s="112"/>
      <c r="C17" s="113"/>
      <c r="D17" s="145" t="s">
        <v>8</v>
      </c>
      <c r="E17" s="146"/>
      <c r="F17" s="9"/>
      <c r="G17" s="20" t="str">
        <f>IF(D17="Sanitary - 0-3m depth",12058.77,IF(D17="Sanitary - 3-5m depth", 19275.67,IF(D17="Storm - near side MH or CB", 6327.7, IF(D17="Storm - Far side", 14428.07,""))))</f>
        <v/>
      </c>
      <c r="H17" s="44" t="str">
        <f t="shared" ref="H17:H20" si="3">IF(ISERROR(F17*G17), "", (F17*G17))</f>
        <v/>
      </c>
      <c r="I17" s="45" t="str">
        <f t="shared" si="0"/>
        <v/>
      </c>
      <c r="J17" s="46" t="str">
        <f t="shared" ref="J17:J20" si="4">IF(ISERROR(H17+I17), "", (H17+I17))</f>
        <v/>
      </c>
      <c r="K17" s="11"/>
      <c r="AC17" s="39"/>
    </row>
    <row r="18" spans="1:29" s="15" customFormat="1" ht="18" x14ac:dyDescent="0.25">
      <c r="A18" s="111" t="s">
        <v>115</v>
      </c>
      <c r="B18" s="112"/>
      <c r="C18" s="113"/>
      <c r="D18" s="145" t="s">
        <v>8</v>
      </c>
      <c r="E18" s="146"/>
      <c r="F18" s="9"/>
      <c r="G18" s="20" t="str">
        <f>IF(D18="Sanitary - 0-3m depth",16602.32,IF(D18="Sanitary - 3-5m depth", 27238.36,IF(D18="Storm - near side MH or CB", 8169.21, IF(D18="Storm - Far side", 17468.58,""))))</f>
        <v/>
      </c>
      <c r="H18" s="44" t="str">
        <f t="shared" si="3"/>
        <v/>
      </c>
      <c r="I18" s="45" t="str">
        <f t="shared" si="0"/>
        <v/>
      </c>
      <c r="J18" s="46" t="str">
        <f t="shared" si="4"/>
        <v/>
      </c>
      <c r="K18" s="11"/>
      <c r="AC18" s="39"/>
    </row>
    <row r="19" spans="1:29" s="15" customFormat="1" ht="18" x14ac:dyDescent="0.25">
      <c r="A19" s="111" t="s">
        <v>10</v>
      </c>
      <c r="B19" s="112"/>
      <c r="C19" s="113"/>
      <c r="D19" s="145" t="s">
        <v>8</v>
      </c>
      <c r="E19" s="146"/>
      <c r="F19" s="9"/>
      <c r="G19" s="20" t="str">
        <f>IF(D19="Sanitary - 0-3m depth",14818.17,IF(D19="Sanitary - 3-5m depth", 23830.69,IF(D19="Storm - near side MH or CB", 6327.7, IF(D19="Storm - Far side", 19832.14,""))))</f>
        <v/>
      </c>
      <c r="H19" s="44" t="str">
        <f t="shared" si="3"/>
        <v/>
      </c>
      <c r="I19" s="45" t="str">
        <f t="shared" si="0"/>
        <v/>
      </c>
      <c r="J19" s="46" t="str">
        <f t="shared" si="4"/>
        <v/>
      </c>
      <c r="K19" s="11"/>
      <c r="AC19" s="39"/>
    </row>
    <row r="20" spans="1:29" s="15" customFormat="1" ht="18" x14ac:dyDescent="0.25">
      <c r="A20" s="111" t="s">
        <v>44</v>
      </c>
      <c r="B20" s="112"/>
      <c r="C20" s="113"/>
      <c r="D20" s="147" t="s">
        <v>8</v>
      </c>
      <c r="E20" s="145"/>
      <c r="F20" s="9"/>
      <c r="G20" s="20" t="str">
        <f>IF(D20="0-200mm (same location, up one pipe size)",9408.36,IF(D20="0-300mm (diff. location, up more than one pipe size)", 25081.32,IF(D20="300mm and over (diff. location, up more than one pipe size)", 31351.65,"")))</f>
        <v/>
      </c>
      <c r="H20" s="44" t="str">
        <f t="shared" si="3"/>
        <v/>
      </c>
      <c r="I20" s="45" t="str">
        <f t="shared" si="0"/>
        <v/>
      </c>
      <c r="J20" s="46" t="str">
        <f t="shared" si="4"/>
        <v/>
      </c>
      <c r="K20" s="11"/>
      <c r="AC20" s="39"/>
    </row>
    <row r="21" spans="1:29" s="15" customFormat="1" ht="18" x14ac:dyDescent="0.25">
      <c r="A21" s="22"/>
      <c r="B21" s="22"/>
      <c r="C21" s="22"/>
      <c r="D21" s="22"/>
      <c r="E21" s="22"/>
      <c r="F21" s="88"/>
      <c r="G21" s="23"/>
      <c r="H21" s="23"/>
      <c r="I21" s="23"/>
      <c r="J21" s="24"/>
      <c r="K21" s="11"/>
      <c r="AC21" s="39"/>
    </row>
    <row r="22" spans="1:29" s="15" customFormat="1" ht="18" x14ac:dyDescent="0.25">
      <c r="A22" s="136" t="s">
        <v>11</v>
      </c>
      <c r="B22" s="138"/>
      <c r="C22" s="22"/>
      <c r="D22" s="22"/>
      <c r="E22" s="22"/>
      <c r="F22" s="89"/>
      <c r="G22" s="23"/>
      <c r="H22" s="23"/>
      <c r="I22" s="23"/>
      <c r="J22" s="24"/>
      <c r="K22" s="11"/>
      <c r="AC22" s="39"/>
    </row>
    <row r="23" spans="1:29" s="15" customFormat="1" ht="18" x14ac:dyDescent="0.25">
      <c r="A23" s="111" t="s">
        <v>12</v>
      </c>
      <c r="B23" s="112"/>
      <c r="C23" s="112"/>
      <c r="D23" s="112"/>
      <c r="E23" s="113"/>
      <c r="F23" s="9"/>
      <c r="G23" s="47">
        <v>3958.4</v>
      </c>
      <c r="H23" s="44">
        <f t="shared" ref="H23:H25" si="5">IF(ISERROR(F23*G23), "", (F23*G23))</f>
        <v>0</v>
      </c>
      <c r="I23" s="45">
        <f>IF(ISERROR(H23*0.11), "", (H23*0.11))</f>
        <v>0</v>
      </c>
      <c r="J23" s="46">
        <f t="shared" ref="J23:J25" si="6">IF(ISERROR(H23+I23), "", (H23+I23))</f>
        <v>0</v>
      </c>
      <c r="K23" s="11"/>
      <c r="AC23" s="39"/>
    </row>
    <row r="24" spans="1:29" s="15" customFormat="1" ht="18" x14ac:dyDescent="0.25">
      <c r="A24" s="111" t="s">
        <v>13</v>
      </c>
      <c r="B24" s="112"/>
      <c r="C24" s="112"/>
      <c r="D24" s="112"/>
      <c r="E24" s="113"/>
      <c r="F24" s="9"/>
      <c r="G24" s="47">
        <v>3958.4</v>
      </c>
      <c r="H24" s="44">
        <f t="shared" si="5"/>
        <v>0</v>
      </c>
      <c r="I24" s="45">
        <f>IF(ISERROR(H24*0.11), "", (H24*0.11))</f>
        <v>0</v>
      </c>
      <c r="J24" s="46">
        <f t="shared" si="6"/>
        <v>0</v>
      </c>
      <c r="K24" s="11"/>
      <c r="AC24" s="39"/>
    </row>
    <row r="25" spans="1:29" s="15" customFormat="1" ht="18" x14ac:dyDescent="0.25">
      <c r="A25" s="111" t="s">
        <v>14</v>
      </c>
      <c r="B25" s="112"/>
      <c r="C25" s="112"/>
      <c r="D25" s="112"/>
      <c r="E25" s="113"/>
      <c r="F25" s="9"/>
      <c r="G25" s="47">
        <v>2380.77</v>
      </c>
      <c r="H25" s="44">
        <f t="shared" si="5"/>
        <v>0</v>
      </c>
      <c r="I25" s="45">
        <f>IF(ISERROR(H25*0.11), "", (H25*0.11))</f>
        <v>0</v>
      </c>
      <c r="J25" s="46">
        <f t="shared" si="6"/>
        <v>0</v>
      </c>
      <c r="K25" s="11"/>
      <c r="AC25" s="39"/>
    </row>
    <row r="26" spans="1:29" s="15" customFormat="1" ht="18" x14ac:dyDescent="0.25">
      <c r="A26" s="22"/>
      <c r="B26" s="22"/>
      <c r="C26" s="22"/>
      <c r="D26" s="22"/>
      <c r="E26" s="22"/>
      <c r="F26" s="88"/>
      <c r="G26" s="23"/>
      <c r="H26" s="23"/>
      <c r="I26" s="23"/>
      <c r="J26" s="24"/>
      <c r="K26" s="11"/>
      <c r="AC26" s="39"/>
    </row>
    <row r="27" spans="1:29" s="15" customFormat="1" ht="18" x14ac:dyDescent="0.25">
      <c r="A27" s="136" t="s">
        <v>15</v>
      </c>
      <c r="B27" s="137"/>
      <c r="C27" s="138"/>
      <c r="D27" s="22"/>
      <c r="E27" s="22"/>
      <c r="F27" s="88"/>
      <c r="G27" s="23"/>
      <c r="H27" s="23"/>
      <c r="I27" s="23"/>
      <c r="J27" s="24"/>
      <c r="K27" s="11"/>
      <c r="AC27" s="39"/>
    </row>
    <row r="28" spans="1:29" s="15" customFormat="1" ht="18" x14ac:dyDescent="0.25">
      <c r="A28" s="100" t="s">
        <v>66</v>
      </c>
      <c r="B28" s="100"/>
      <c r="C28" s="100"/>
      <c r="D28" s="100"/>
      <c r="E28" s="100"/>
      <c r="F28" s="10"/>
      <c r="G28" s="20">
        <v>2053.7800000000002</v>
      </c>
      <c r="H28" s="21">
        <f>IF(ISERROR(F28*G28),"",F28*G28)</f>
        <v>0</v>
      </c>
      <c r="I28" s="27"/>
      <c r="J28" s="28">
        <f>IF(ISERROR(H28+I28),"",H28+I28)</f>
        <v>0</v>
      </c>
      <c r="AC28" s="39"/>
    </row>
    <row r="29" spans="1:29" s="15" customFormat="1" ht="16.5" customHeight="1" x14ac:dyDescent="0.25">
      <c r="A29" s="48"/>
      <c r="B29" s="11"/>
      <c r="C29" s="11"/>
      <c r="D29" s="11"/>
      <c r="E29" s="11"/>
      <c r="F29" s="18"/>
      <c r="G29" s="12"/>
      <c r="H29" s="13"/>
      <c r="I29" s="12"/>
      <c r="J29" s="14"/>
      <c r="AC29" s="39"/>
    </row>
    <row r="30" spans="1:29" s="15" customFormat="1" ht="18" x14ac:dyDescent="0.25">
      <c r="A30" s="136" t="s">
        <v>16</v>
      </c>
      <c r="B30" s="138"/>
      <c r="C30" s="22"/>
      <c r="D30" s="22"/>
      <c r="E30" s="22"/>
      <c r="F30" s="88"/>
      <c r="G30" s="23"/>
      <c r="H30" s="23"/>
      <c r="I30" s="23"/>
      <c r="J30" s="24"/>
      <c r="K30" s="11"/>
      <c r="AC30" s="39"/>
    </row>
    <row r="31" spans="1:29" s="15" customFormat="1" ht="21" x14ac:dyDescent="0.25">
      <c r="A31" s="139" t="s">
        <v>91</v>
      </c>
      <c r="B31" s="139"/>
      <c r="C31" s="139"/>
      <c r="D31" s="139"/>
      <c r="E31" s="139"/>
      <c r="F31" s="9"/>
      <c r="G31" s="47">
        <v>131.94999999999999</v>
      </c>
      <c r="H31" s="44">
        <f>IF(ISERROR(F31*G31), "", (F31*G31))</f>
        <v>0</v>
      </c>
      <c r="I31" s="45">
        <f t="shared" ref="I31:I38" si="7">IF(ISERROR(H31*0.11), "", (H31*0.11))</f>
        <v>0</v>
      </c>
      <c r="J31" s="46">
        <f t="shared" ref="J31:J33" si="8">IF(ISERROR(H31+I31), "", (H31+I31))</f>
        <v>0</v>
      </c>
      <c r="K31" s="11"/>
      <c r="AC31" s="39"/>
    </row>
    <row r="32" spans="1:29" s="15" customFormat="1" ht="21" x14ac:dyDescent="0.25">
      <c r="A32" s="139" t="s">
        <v>92</v>
      </c>
      <c r="B32" s="139"/>
      <c r="C32" s="139"/>
      <c r="D32" s="139"/>
      <c r="E32" s="139"/>
      <c r="F32" s="9"/>
      <c r="G32" s="47">
        <v>120.47</v>
      </c>
      <c r="H32" s="44">
        <f>IF(ISERROR(F32*G32), "", (F32*G32))</f>
        <v>0</v>
      </c>
      <c r="I32" s="45">
        <f t="shared" si="7"/>
        <v>0</v>
      </c>
      <c r="J32" s="46">
        <f t="shared" si="8"/>
        <v>0</v>
      </c>
      <c r="K32" s="11"/>
      <c r="AC32" s="39"/>
    </row>
    <row r="33" spans="1:29" s="15" customFormat="1" ht="18" x14ac:dyDescent="0.25">
      <c r="A33" s="139" t="s">
        <v>48</v>
      </c>
      <c r="B33" s="139"/>
      <c r="C33" s="139"/>
      <c r="D33" s="139"/>
      <c r="E33" s="139"/>
      <c r="F33" s="9"/>
      <c r="G33" s="47">
        <v>114.74</v>
      </c>
      <c r="H33" s="44">
        <f>IF(ISERROR(F33*G33), "", (F33*G33))</f>
        <v>0</v>
      </c>
      <c r="I33" s="45">
        <f t="shared" si="7"/>
        <v>0</v>
      </c>
      <c r="J33" s="46">
        <f t="shared" si="8"/>
        <v>0</v>
      </c>
      <c r="K33" s="11"/>
      <c r="AC33" s="39"/>
    </row>
    <row r="34" spans="1:29" s="15" customFormat="1" ht="18" x14ac:dyDescent="0.25">
      <c r="A34" s="139" t="s">
        <v>53</v>
      </c>
      <c r="B34" s="139"/>
      <c r="C34" s="139"/>
      <c r="D34" s="139"/>
      <c r="E34" s="139"/>
      <c r="F34" s="9"/>
      <c r="G34" s="47">
        <v>131.94999999999999</v>
      </c>
      <c r="H34" s="44">
        <f>IF(ISERROR(F34*G34), "", (F34*G34))</f>
        <v>0</v>
      </c>
      <c r="I34" s="45">
        <f t="shared" ref="I34" si="9">IF(ISERROR(H34*0.11), "", (H34*0.11))</f>
        <v>0</v>
      </c>
      <c r="J34" s="46">
        <f t="shared" ref="J34" si="10">IF(ISERROR(H34+I34), "", (H34+I34))</f>
        <v>0</v>
      </c>
      <c r="K34" s="11"/>
      <c r="AC34" s="39"/>
    </row>
    <row r="35" spans="1:29" s="15" customFormat="1" ht="18" x14ac:dyDescent="0.25">
      <c r="A35" s="139" t="s">
        <v>54</v>
      </c>
      <c r="B35" s="139"/>
      <c r="C35" s="139"/>
      <c r="D35" s="139"/>
      <c r="E35" s="139"/>
      <c r="F35" s="9"/>
      <c r="G35" s="47">
        <v>177.84</v>
      </c>
      <c r="H35" s="44">
        <f>IF(ISERROR(F35*G35), "", (F35*G35))</f>
        <v>0</v>
      </c>
      <c r="I35" s="45">
        <f t="shared" ref="I35" si="11">IF(ISERROR(H35*0.11), "", (H35*0.11))</f>
        <v>0</v>
      </c>
      <c r="J35" s="46">
        <f t="shared" ref="J35" si="12">IF(ISERROR(H35+I35), "", (H35+I35))</f>
        <v>0</v>
      </c>
      <c r="K35" s="11"/>
      <c r="AC35" s="39"/>
    </row>
    <row r="36" spans="1:29" s="15" customFormat="1" ht="21" x14ac:dyDescent="0.25">
      <c r="A36" s="100" t="s">
        <v>101</v>
      </c>
      <c r="B36" s="100"/>
      <c r="C36" s="100"/>
      <c r="D36" s="100"/>
      <c r="E36" s="100"/>
      <c r="F36" s="16"/>
      <c r="G36" s="20">
        <v>148.01</v>
      </c>
      <c r="H36" s="21">
        <f>F36*G36</f>
        <v>0</v>
      </c>
      <c r="I36" s="45">
        <f t="shared" si="7"/>
        <v>0</v>
      </c>
      <c r="J36" s="49">
        <f>IF(ISERROR(H36+I36), "",H36+I36)</f>
        <v>0</v>
      </c>
      <c r="AC36" s="39"/>
    </row>
    <row r="37" spans="1:29" s="15" customFormat="1" ht="21" x14ac:dyDescent="0.25">
      <c r="A37" s="100" t="s">
        <v>102</v>
      </c>
      <c r="B37" s="100"/>
      <c r="C37" s="100"/>
      <c r="D37" s="100"/>
      <c r="E37" s="100"/>
      <c r="F37" s="16"/>
      <c r="G37" s="20">
        <v>131.94999999999999</v>
      </c>
      <c r="H37" s="21">
        <f>F37*G37</f>
        <v>0</v>
      </c>
      <c r="I37" s="45">
        <f t="shared" si="7"/>
        <v>0</v>
      </c>
      <c r="J37" s="49">
        <f>IF(ISERROR(H37+I37), "",H37+I37)</f>
        <v>0</v>
      </c>
      <c r="M37" s="50"/>
      <c r="AC37" s="39"/>
    </row>
    <row r="38" spans="1:29" s="15" customFormat="1" ht="18" x14ac:dyDescent="0.25">
      <c r="A38" s="100" t="s">
        <v>51</v>
      </c>
      <c r="B38" s="100"/>
      <c r="C38" s="100"/>
      <c r="D38" s="100"/>
      <c r="E38" s="100"/>
      <c r="F38" s="16"/>
      <c r="G38" s="20">
        <v>56.22</v>
      </c>
      <c r="H38" s="21">
        <f>F38*G38</f>
        <v>0</v>
      </c>
      <c r="I38" s="45">
        <f t="shared" si="7"/>
        <v>0</v>
      </c>
      <c r="J38" s="49">
        <f>IF(ISERROR(H38+I38), "",H38+I38)</f>
        <v>0</v>
      </c>
      <c r="M38" s="50"/>
      <c r="AC38" s="39"/>
    </row>
    <row r="39" spans="1:29" s="15" customFormat="1" ht="18" x14ac:dyDescent="0.25">
      <c r="A39" s="22"/>
      <c r="B39" s="22"/>
      <c r="C39" s="22"/>
      <c r="D39" s="22"/>
      <c r="E39" s="22"/>
      <c r="F39" s="88"/>
      <c r="G39" s="23"/>
      <c r="H39" s="23"/>
      <c r="I39" s="23"/>
      <c r="J39" s="24"/>
      <c r="K39" s="11"/>
      <c r="M39" s="50"/>
    </row>
    <row r="40" spans="1:29" s="15" customFormat="1" ht="18" x14ac:dyDescent="0.25">
      <c r="A40" s="101" t="s">
        <v>17</v>
      </c>
      <c r="B40" s="104"/>
      <c r="C40" s="102"/>
      <c r="D40" s="11"/>
      <c r="E40" s="11"/>
      <c r="F40" s="90"/>
      <c r="G40" s="11"/>
      <c r="H40" s="11"/>
      <c r="I40" s="11"/>
      <c r="J40" s="51"/>
      <c r="K40" s="11"/>
      <c r="M40" s="50"/>
    </row>
    <row r="41" spans="1:29" s="15" customFormat="1" ht="18" x14ac:dyDescent="0.25">
      <c r="A41" s="100" t="s">
        <v>18</v>
      </c>
      <c r="B41" s="100"/>
      <c r="C41" s="100"/>
      <c r="D41" s="103" t="s">
        <v>8</v>
      </c>
      <c r="E41" s="103"/>
      <c r="F41" s="17"/>
      <c r="G41" s="20" t="str">
        <f>IF(D41="with Sewer",2638.93,IF(D41="2 Lane Rd", 10222.99,IF(D41="4 Lane Rd", 13171.71, IF(D41="Boulevard - no pvmt", 6712.06,""))))</f>
        <v/>
      </c>
      <c r="H41" s="21" t="str">
        <f t="shared" ref="H41:H47" si="13">IF(ISERROR(F41*G41),"",(F41*G41))</f>
        <v/>
      </c>
      <c r="I41" s="27" t="str">
        <f t="shared" ref="I41:I47" si="14">IF(ISERROR(H41*0.11), "", (H41*0.11))</f>
        <v/>
      </c>
      <c r="J41" s="28" t="str">
        <f>IF(ISERROR(H41+I41),"",H41+I41)</f>
        <v/>
      </c>
      <c r="M41" s="50"/>
    </row>
    <row r="42" spans="1:29" s="15" customFormat="1" ht="18" x14ac:dyDescent="0.25">
      <c r="A42" s="100" t="s">
        <v>19</v>
      </c>
      <c r="B42" s="100"/>
      <c r="C42" s="100"/>
      <c r="D42" s="143" t="s">
        <v>8</v>
      </c>
      <c r="E42" s="144"/>
      <c r="F42" s="17"/>
      <c r="G42" s="20" t="str">
        <f>IF(D42="with Sewer",3143.77,IF(D42="2 Lane Rd", 11186.77,IF(D42="4 Lane Rd", 13774.07, IF(D42="Boulevard - no pvmt", 8134.79,""))))</f>
        <v/>
      </c>
      <c r="H42" s="21" t="str">
        <f t="shared" si="13"/>
        <v/>
      </c>
      <c r="I42" s="27" t="str">
        <f t="shared" si="14"/>
        <v/>
      </c>
      <c r="J42" s="28" t="str">
        <f t="shared" ref="J42:J47" si="15">IF(ISERROR(H42+I42),"",H42+I42)</f>
        <v/>
      </c>
      <c r="M42" s="50"/>
      <c r="AC42" s="39"/>
    </row>
    <row r="43" spans="1:29" s="15" customFormat="1" ht="18" x14ac:dyDescent="0.25">
      <c r="A43" s="100" t="s">
        <v>20</v>
      </c>
      <c r="B43" s="100"/>
      <c r="C43" s="100"/>
      <c r="D43" s="103" t="s">
        <v>8</v>
      </c>
      <c r="E43" s="103"/>
      <c r="F43" s="17"/>
      <c r="G43" s="20" t="str">
        <f>IF(D43="with Sewer", 3143.77,IF(D43="2 Lane Rd", 17336.63,IF(D43="4 Lane Rd", 20073.09, IF(D43="Boulevard - no pvmt", 10096.78,""))))</f>
        <v/>
      </c>
      <c r="H43" s="21" t="str">
        <f t="shared" si="13"/>
        <v/>
      </c>
      <c r="I43" s="27" t="str">
        <f t="shared" si="14"/>
        <v/>
      </c>
      <c r="J43" s="28" t="str">
        <f t="shared" si="15"/>
        <v/>
      </c>
      <c r="M43" s="23"/>
      <c r="AC43" s="39"/>
    </row>
    <row r="44" spans="1:29" s="15" customFormat="1" ht="18" x14ac:dyDescent="0.25">
      <c r="A44" s="100" t="s">
        <v>21</v>
      </c>
      <c r="B44" s="100"/>
      <c r="C44" s="100"/>
      <c r="D44" s="103" t="s">
        <v>8</v>
      </c>
      <c r="E44" s="103"/>
      <c r="F44" s="17"/>
      <c r="G44" s="20" t="str">
        <f>IF(D44="with Sewer", 7211.17,IF(D44="2 Lane Rd", 18868.36,IF(D44="4 Lane Rd", 21604.81, IF(D44="Boulevard - no pvmt", 12167.77,""))))</f>
        <v/>
      </c>
      <c r="H44" s="21" t="str">
        <f t="shared" si="13"/>
        <v/>
      </c>
      <c r="I44" s="27" t="str">
        <f t="shared" si="14"/>
        <v/>
      </c>
      <c r="J44" s="28" t="str">
        <f t="shared" si="15"/>
        <v/>
      </c>
      <c r="AC44" s="39"/>
    </row>
    <row r="45" spans="1:29" s="15" customFormat="1" ht="18" x14ac:dyDescent="0.25">
      <c r="A45" s="100" t="s">
        <v>22</v>
      </c>
      <c r="B45" s="100"/>
      <c r="C45" s="100"/>
      <c r="D45" s="103" t="s">
        <v>8</v>
      </c>
      <c r="E45" s="103"/>
      <c r="F45" s="17"/>
      <c r="G45" s="20" t="str">
        <f>IF(D45="with Sewer", 8737.16,IF(D45="2 Lane Rd", 21805.6,IF(D45="4 Lane Rd", 22539.91, IF(D45="Boulevard - no pvmt", 13206.13,""))))</f>
        <v/>
      </c>
      <c r="H45" s="21" t="str">
        <f t="shared" si="13"/>
        <v/>
      </c>
      <c r="I45" s="27" t="str">
        <f t="shared" si="14"/>
        <v/>
      </c>
      <c r="J45" s="28" t="str">
        <f t="shared" si="15"/>
        <v/>
      </c>
      <c r="AB45" s="52"/>
      <c r="AC45" s="53"/>
    </row>
    <row r="46" spans="1:29" s="15" customFormat="1" ht="18" x14ac:dyDescent="0.25">
      <c r="A46" s="100" t="s">
        <v>49</v>
      </c>
      <c r="B46" s="100"/>
      <c r="C46" s="100"/>
      <c r="D46" s="103" t="s">
        <v>8</v>
      </c>
      <c r="E46" s="103"/>
      <c r="F46" s="17"/>
      <c r="G46" s="20" t="str">
        <f>IF(D46="with Sewer", 9941.89,IF(D46="2 Lane Rd", 22901.33,IF(D46="4 Lane Rd", 24106.06, IF(D46="Boulevard - no pvmt", 14410.86,""))))</f>
        <v/>
      </c>
      <c r="H46" s="21" t="str">
        <f t="shared" si="13"/>
        <v/>
      </c>
      <c r="I46" s="27" t="str">
        <f t="shared" si="14"/>
        <v/>
      </c>
      <c r="J46" s="28" t="str">
        <f t="shared" si="15"/>
        <v/>
      </c>
      <c r="AB46" s="52"/>
      <c r="AC46" s="53"/>
    </row>
    <row r="47" spans="1:29" s="15" customFormat="1" ht="18" x14ac:dyDescent="0.25">
      <c r="A47" s="100" t="s">
        <v>45</v>
      </c>
      <c r="B47" s="100"/>
      <c r="C47" s="100"/>
      <c r="D47" s="103" t="s">
        <v>8</v>
      </c>
      <c r="E47" s="103"/>
      <c r="F47" s="17"/>
      <c r="G47" s="20" t="str">
        <f>IF(D47="25mm-50mm", 12546.4,IF(D47="100mm-200mm", 25081.32,""))</f>
        <v/>
      </c>
      <c r="H47" s="21" t="str">
        <f t="shared" si="13"/>
        <v/>
      </c>
      <c r="I47" s="27" t="str">
        <f t="shared" si="14"/>
        <v/>
      </c>
      <c r="J47" s="28" t="str">
        <f t="shared" si="15"/>
        <v/>
      </c>
      <c r="AB47" s="52"/>
      <c r="AC47" s="53"/>
    </row>
    <row r="48" spans="1:29" s="15" customFormat="1" ht="18" x14ac:dyDescent="0.25">
      <c r="D48" s="11"/>
      <c r="E48" s="11"/>
      <c r="F48" s="91"/>
      <c r="G48" s="12"/>
      <c r="H48" s="12"/>
      <c r="I48" s="25"/>
      <c r="J48" s="26"/>
      <c r="AB48" s="52"/>
      <c r="AC48" s="53"/>
    </row>
    <row r="49" spans="1:31" s="15" customFormat="1" ht="18" x14ac:dyDescent="0.25">
      <c r="A49" s="114" t="s">
        <v>36</v>
      </c>
      <c r="B49" s="114"/>
      <c r="C49" s="114"/>
      <c r="D49" s="100" t="s">
        <v>23</v>
      </c>
      <c r="E49" s="100"/>
      <c r="F49" s="10"/>
      <c r="G49" s="20">
        <v>6356.38</v>
      </c>
      <c r="H49" s="21">
        <f>IF(ISERROR(F49*G49),"",F49*G49)</f>
        <v>0</v>
      </c>
      <c r="I49" s="27"/>
      <c r="J49" s="28">
        <f>IF(ISERROR(H49+I49),"",H49+I49)</f>
        <v>0</v>
      </c>
      <c r="AB49" s="52"/>
      <c r="AC49" s="53"/>
    </row>
    <row r="50" spans="1:31" s="15" customFormat="1" ht="18" x14ac:dyDescent="0.25">
      <c r="A50" s="114"/>
      <c r="B50" s="114"/>
      <c r="C50" s="114"/>
      <c r="D50" s="100" t="s">
        <v>24</v>
      </c>
      <c r="E50" s="100"/>
      <c r="F50" s="10"/>
      <c r="G50" s="20">
        <v>8731.42</v>
      </c>
      <c r="H50" s="21">
        <f>IF(ISERROR(F50*G50),"",F50*G50)</f>
        <v>0</v>
      </c>
      <c r="I50" s="27"/>
      <c r="J50" s="28">
        <f>IF(ISERROR(H50+I50),"",H50+I50)</f>
        <v>0</v>
      </c>
      <c r="AB50" s="52"/>
      <c r="AC50" s="53"/>
    </row>
    <row r="51" spans="1:31" s="15" customFormat="1" ht="18" x14ac:dyDescent="0.25">
      <c r="A51" s="114" t="s">
        <v>37</v>
      </c>
      <c r="B51" s="114"/>
      <c r="C51" s="114"/>
      <c r="D51" s="100" t="s">
        <v>23</v>
      </c>
      <c r="E51" s="100"/>
      <c r="F51" s="10"/>
      <c r="G51" s="20">
        <v>6356.38</v>
      </c>
      <c r="H51" s="21">
        <f>IF(ISERROR(F51*G51),"",F51*G51)</f>
        <v>0</v>
      </c>
      <c r="I51" s="27">
        <f>+H51*0.11</f>
        <v>0</v>
      </c>
      <c r="J51" s="28">
        <f>+H51+I51</f>
        <v>0</v>
      </c>
      <c r="AB51" s="52"/>
      <c r="AC51" s="53"/>
    </row>
    <row r="52" spans="1:31" s="15" customFormat="1" ht="18" x14ac:dyDescent="0.25">
      <c r="A52" s="114"/>
      <c r="B52" s="114"/>
      <c r="C52" s="114"/>
      <c r="D52" s="100" t="s">
        <v>24</v>
      </c>
      <c r="E52" s="100"/>
      <c r="F52" s="10"/>
      <c r="G52" s="20">
        <v>8731.42</v>
      </c>
      <c r="H52" s="21">
        <f>IF(ISERROR(F52*G52),"",F52*G52)</f>
        <v>0</v>
      </c>
      <c r="I52" s="27">
        <f>+H52*0.11</f>
        <v>0</v>
      </c>
      <c r="J52" s="28">
        <f>+H52+I52</f>
        <v>0</v>
      </c>
      <c r="AB52" s="52"/>
      <c r="AC52" s="53"/>
    </row>
    <row r="53" spans="1:31" s="15" customFormat="1" ht="18" x14ac:dyDescent="0.25">
      <c r="A53" s="54"/>
      <c r="B53" s="55"/>
      <c r="C53" s="55"/>
      <c r="D53" s="11"/>
      <c r="E53" s="11"/>
      <c r="F53" s="18"/>
      <c r="G53" s="12"/>
      <c r="H53" s="13"/>
      <c r="I53" s="12"/>
      <c r="J53" s="14"/>
      <c r="AB53" s="52"/>
      <c r="AC53" s="53"/>
    </row>
    <row r="54" spans="1:31" s="15" customFormat="1" ht="18" x14ac:dyDescent="0.25">
      <c r="A54" s="101" t="s">
        <v>38</v>
      </c>
      <c r="B54" s="102"/>
      <c r="F54" s="92"/>
      <c r="J54" s="19"/>
      <c r="AB54" s="52"/>
      <c r="AC54" s="53"/>
    </row>
    <row r="55" spans="1:31" s="15" customFormat="1" ht="18" x14ac:dyDescent="0.25">
      <c r="A55" s="100" t="s">
        <v>93</v>
      </c>
      <c r="B55" s="100"/>
      <c r="C55" s="100"/>
      <c r="D55" s="100"/>
      <c r="E55" s="100"/>
      <c r="F55" s="10"/>
      <c r="G55" s="20">
        <v>3074.93</v>
      </c>
      <c r="H55" s="21">
        <f t="shared" ref="H55:H60" si="16">IF(ISERROR(F55*G55),"",F55*G55)</f>
        <v>0</v>
      </c>
      <c r="I55" s="27"/>
      <c r="J55" s="28">
        <f t="shared" ref="J55:J60" si="17">IF(ISERROR(H55+I55),"",H55+I55)</f>
        <v>0</v>
      </c>
      <c r="AB55" s="52"/>
      <c r="AC55" s="53"/>
    </row>
    <row r="56" spans="1:31" s="15" customFormat="1" ht="18" x14ac:dyDescent="0.25">
      <c r="A56" s="100" t="s">
        <v>94</v>
      </c>
      <c r="B56" s="100"/>
      <c r="C56" s="100"/>
      <c r="D56" s="100"/>
      <c r="E56" s="100"/>
      <c r="F56" s="10"/>
      <c r="G56" s="20">
        <v>11817.82</v>
      </c>
      <c r="H56" s="21">
        <f t="shared" si="16"/>
        <v>0</v>
      </c>
      <c r="I56" s="27"/>
      <c r="J56" s="28">
        <f t="shared" si="17"/>
        <v>0</v>
      </c>
      <c r="AE56" s="56"/>
    </row>
    <row r="57" spans="1:31" s="15" customFormat="1" ht="18" x14ac:dyDescent="0.25">
      <c r="A57" s="100" t="s">
        <v>50</v>
      </c>
      <c r="B57" s="100"/>
      <c r="C57" s="100"/>
      <c r="D57" s="100"/>
      <c r="E57" s="100"/>
      <c r="F57" s="10"/>
      <c r="G57" s="20">
        <v>11817.82</v>
      </c>
      <c r="H57" s="21">
        <f t="shared" si="16"/>
        <v>0</v>
      </c>
      <c r="I57" s="27">
        <f>H57*0.11</f>
        <v>0</v>
      </c>
      <c r="J57" s="28">
        <f t="shared" si="17"/>
        <v>0</v>
      </c>
      <c r="AB57" s="52"/>
      <c r="AC57" s="53"/>
    </row>
    <row r="58" spans="1:31" s="15" customFormat="1" ht="18" x14ac:dyDescent="0.25">
      <c r="A58" s="100" t="s">
        <v>95</v>
      </c>
      <c r="B58" s="100"/>
      <c r="C58" s="100"/>
      <c r="D58" s="100"/>
      <c r="E58" s="100"/>
      <c r="F58" s="10"/>
      <c r="G58" s="20">
        <v>6390.8</v>
      </c>
      <c r="H58" s="21">
        <f t="shared" si="16"/>
        <v>0</v>
      </c>
      <c r="I58" s="27"/>
      <c r="J58" s="28">
        <f t="shared" si="17"/>
        <v>0</v>
      </c>
      <c r="AC58" s="39"/>
    </row>
    <row r="59" spans="1:31" s="15" customFormat="1" ht="18" x14ac:dyDescent="0.25">
      <c r="A59" s="141" t="s">
        <v>96</v>
      </c>
      <c r="B59" s="141"/>
      <c r="C59" s="141"/>
      <c r="D59" s="141"/>
      <c r="E59" s="141"/>
      <c r="F59" s="10"/>
      <c r="G59" s="20">
        <v>12288.24</v>
      </c>
      <c r="H59" s="21">
        <f t="shared" si="16"/>
        <v>0</v>
      </c>
      <c r="I59" s="27"/>
      <c r="J59" s="28">
        <f t="shared" si="17"/>
        <v>0</v>
      </c>
      <c r="AC59" s="39"/>
    </row>
    <row r="60" spans="1:31" s="15" customFormat="1" ht="18" x14ac:dyDescent="0.25">
      <c r="A60" s="141" t="s">
        <v>97</v>
      </c>
      <c r="B60" s="141"/>
      <c r="C60" s="141"/>
      <c r="D60" s="141"/>
      <c r="E60" s="141"/>
      <c r="F60" s="10"/>
      <c r="G60" s="20">
        <v>14835.38</v>
      </c>
      <c r="H60" s="21">
        <f t="shared" si="16"/>
        <v>0</v>
      </c>
      <c r="I60" s="27"/>
      <c r="J60" s="28">
        <f t="shared" si="17"/>
        <v>0</v>
      </c>
    </row>
    <row r="61" spans="1:31" s="15" customFormat="1" ht="18.75" customHeight="1" x14ac:dyDescent="0.25">
      <c r="A61" s="11"/>
      <c r="B61" s="11"/>
      <c r="C61" s="11"/>
      <c r="D61" s="11"/>
      <c r="E61" s="11"/>
      <c r="F61" s="18"/>
      <c r="G61" s="12"/>
      <c r="H61" s="13"/>
      <c r="I61" s="12"/>
      <c r="J61" s="14"/>
      <c r="AB61" s="52"/>
      <c r="AC61" s="53"/>
    </row>
    <row r="62" spans="1:31" s="15" customFormat="1" ht="21" customHeight="1" x14ac:dyDescent="0.25">
      <c r="A62" s="101" t="s">
        <v>25</v>
      </c>
      <c r="B62" s="104"/>
      <c r="C62" s="102"/>
      <c r="F62" s="92"/>
      <c r="J62" s="19"/>
      <c r="AC62" s="39"/>
    </row>
    <row r="63" spans="1:31" s="15" customFormat="1" ht="18" x14ac:dyDescent="0.25">
      <c r="A63" s="100" t="s">
        <v>46</v>
      </c>
      <c r="B63" s="100"/>
      <c r="C63" s="100"/>
      <c r="D63" s="100"/>
      <c r="E63" s="100"/>
      <c r="F63" s="10"/>
      <c r="G63" s="20">
        <v>654</v>
      </c>
      <c r="H63" s="21">
        <f>IF(ISERROR(F63*G63),"",F63*G63)</f>
        <v>0</v>
      </c>
      <c r="I63" s="27"/>
      <c r="J63" s="28">
        <f>IF(ISERROR(H63+I63),"",H63+I63)</f>
        <v>0</v>
      </c>
      <c r="AB63" s="52"/>
      <c r="AC63" s="53"/>
    </row>
    <row r="64" spans="1:31" s="15" customFormat="1" ht="18" x14ac:dyDescent="0.25">
      <c r="A64" s="100" t="s">
        <v>47</v>
      </c>
      <c r="B64" s="100"/>
      <c r="C64" s="100"/>
      <c r="D64" s="100"/>
      <c r="E64" s="100"/>
      <c r="F64" s="10"/>
      <c r="G64" s="20">
        <v>3069.19</v>
      </c>
      <c r="H64" s="20">
        <f>IF(ISERROR(F64*G64),"",F64*G64)</f>
        <v>0</v>
      </c>
      <c r="I64" s="27"/>
      <c r="J64" s="28">
        <f>IF(ISERROR(H64+I64),"",H64+I64)</f>
        <v>0</v>
      </c>
      <c r="AE64" s="56"/>
    </row>
    <row r="65" spans="1:31" s="15" customFormat="1" ht="18" x14ac:dyDescent="0.25">
      <c r="A65" s="29" t="s">
        <v>55</v>
      </c>
      <c r="B65" s="29"/>
      <c r="C65" s="29"/>
      <c r="D65" s="29"/>
      <c r="E65" s="29"/>
      <c r="F65" s="10"/>
      <c r="G65" s="20">
        <v>654</v>
      </c>
      <c r="H65" s="21">
        <f>IF(ISERROR(F65*G65),"",F65*G65)</f>
        <v>0</v>
      </c>
      <c r="I65" s="27"/>
      <c r="J65" s="28">
        <f>IF(ISERROR(H65+I65),"",H65+I65)</f>
        <v>0</v>
      </c>
      <c r="AB65" s="52"/>
      <c r="AC65" s="53"/>
    </row>
    <row r="66" spans="1:31" s="15" customFormat="1" ht="18" x14ac:dyDescent="0.25">
      <c r="A66" s="100" t="s">
        <v>52</v>
      </c>
      <c r="B66" s="100"/>
      <c r="C66" s="100"/>
      <c r="D66" s="100"/>
      <c r="E66" s="100"/>
      <c r="F66" s="10"/>
      <c r="G66" s="20">
        <v>636.79</v>
      </c>
      <c r="H66" s="20">
        <f>IF(ISERROR(F66*G66),"",F66*G66)</f>
        <v>0</v>
      </c>
      <c r="I66" s="27"/>
      <c r="J66" s="28">
        <f>IF(ISERROR(H66+I66),"",H66+I66)</f>
        <v>0</v>
      </c>
      <c r="AC66" s="39"/>
    </row>
    <row r="67" spans="1:31" s="15" customFormat="1" ht="18" x14ac:dyDescent="0.25">
      <c r="F67" s="92"/>
      <c r="J67" s="19"/>
    </row>
    <row r="68" spans="1:31" s="15" customFormat="1" ht="18" x14ac:dyDescent="0.25">
      <c r="A68" s="101" t="s">
        <v>98</v>
      </c>
      <c r="B68" s="102"/>
      <c r="F68" s="92"/>
      <c r="J68" s="19"/>
      <c r="AB68" s="52"/>
      <c r="AC68" s="53"/>
    </row>
    <row r="69" spans="1:31" s="15" customFormat="1" ht="18" x14ac:dyDescent="0.25">
      <c r="A69" s="103" t="s">
        <v>103</v>
      </c>
      <c r="B69" s="103"/>
      <c r="C69" s="103"/>
      <c r="D69" s="103"/>
      <c r="E69" s="103"/>
      <c r="F69" s="10"/>
      <c r="G69" s="94"/>
      <c r="H69" s="21">
        <f>F69*G69</f>
        <v>0</v>
      </c>
      <c r="I69" s="99" t="s">
        <v>116</v>
      </c>
      <c r="J69" s="28">
        <f>H69</f>
        <v>0</v>
      </c>
    </row>
    <row r="70" spans="1:31" s="15" customFormat="1" ht="18" x14ac:dyDescent="0.25">
      <c r="A70" s="103" t="s">
        <v>103</v>
      </c>
      <c r="B70" s="103"/>
      <c r="C70" s="103"/>
      <c r="D70" s="103"/>
      <c r="E70" s="103"/>
      <c r="F70" s="10"/>
      <c r="G70" s="94"/>
      <c r="H70" s="21">
        <f>F70*G70</f>
        <v>0</v>
      </c>
      <c r="I70" s="99" t="s">
        <v>116</v>
      </c>
      <c r="J70" s="28">
        <f>H70</f>
        <v>0</v>
      </c>
      <c r="AB70" s="52"/>
      <c r="AC70" s="53"/>
    </row>
    <row r="71" spans="1:31" s="15" customFormat="1" ht="18" x14ac:dyDescent="0.25">
      <c r="A71" s="103" t="s">
        <v>103</v>
      </c>
      <c r="B71" s="103"/>
      <c r="C71" s="103"/>
      <c r="D71" s="103"/>
      <c r="E71" s="103"/>
      <c r="F71" s="10"/>
      <c r="G71" s="94"/>
      <c r="H71" s="21">
        <f>F71*G71</f>
        <v>0</v>
      </c>
      <c r="I71" s="99" t="s">
        <v>116</v>
      </c>
      <c r="J71" s="28">
        <f>H71</f>
        <v>0</v>
      </c>
      <c r="AB71" s="52"/>
      <c r="AC71" s="53"/>
    </row>
    <row r="72" spans="1:31" s="15" customFormat="1" ht="7.5" customHeight="1" x14ac:dyDescent="0.25">
      <c r="F72" s="57"/>
      <c r="G72" s="36"/>
      <c r="H72" s="36"/>
      <c r="AB72" s="52"/>
      <c r="AC72" s="53"/>
    </row>
    <row r="73" spans="1:31" s="15" customFormat="1" ht="18.75" x14ac:dyDescent="0.3">
      <c r="F73" s="36"/>
      <c r="H73" s="58"/>
      <c r="I73" s="59" t="s">
        <v>87</v>
      </c>
      <c r="AC73" s="39"/>
    </row>
    <row r="74" spans="1:31" s="15" customFormat="1" ht="18" x14ac:dyDescent="0.25">
      <c r="A74" s="15" t="s">
        <v>26</v>
      </c>
      <c r="C74" s="142"/>
      <c r="D74" s="142"/>
      <c r="E74" s="142"/>
      <c r="F74" s="142"/>
      <c r="G74" s="142"/>
      <c r="H74" s="142"/>
      <c r="I74" s="142"/>
      <c r="J74" s="142"/>
    </row>
    <row r="75" spans="1:31" s="60" customFormat="1" ht="25.5" customHeight="1" x14ac:dyDescent="0.2">
      <c r="A75" s="140"/>
      <c r="B75" s="140"/>
      <c r="C75" s="140"/>
      <c r="D75" s="140"/>
      <c r="E75" s="140"/>
      <c r="F75" s="140"/>
      <c r="G75" s="140"/>
      <c r="H75" s="140"/>
      <c r="I75" s="140"/>
      <c r="J75" s="140"/>
    </row>
    <row r="76" spans="1:31" s="60" customFormat="1" ht="25.5" customHeight="1" x14ac:dyDescent="0.2">
      <c r="A76" s="140"/>
      <c r="B76" s="140"/>
      <c r="C76" s="140"/>
      <c r="D76" s="140"/>
      <c r="E76" s="140"/>
      <c r="F76" s="140"/>
      <c r="G76" s="140"/>
      <c r="H76" s="140"/>
      <c r="I76" s="140"/>
      <c r="J76" s="140"/>
    </row>
    <row r="77" spans="1:31" s="60" customFormat="1" ht="15" x14ac:dyDescent="0.2">
      <c r="F77" s="61"/>
      <c r="AD77" s="62"/>
      <c r="AE77" s="63"/>
    </row>
    <row r="78" spans="1:31" s="60" customFormat="1" ht="45.75" customHeight="1" x14ac:dyDescent="0.25">
      <c r="A78" s="15"/>
      <c r="B78" s="15"/>
      <c r="C78" s="15"/>
      <c r="D78" s="15"/>
      <c r="E78" s="15"/>
      <c r="F78" s="36"/>
      <c r="G78" s="15"/>
      <c r="H78" s="15"/>
      <c r="I78" s="15"/>
      <c r="J78" s="15"/>
    </row>
    <row r="79" spans="1:31" s="64" customFormat="1" ht="42.75" customHeight="1" x14ac:dyDescent="0.3">
      <c r="A79" s="135" t="s">
        <v>71</v>
      </c>
      <c r="B79" s="135"/>
      <c r="C79" s="135"/>
      <c r="D79" s="135"/>
      <c r="E79" s="135"/>
      <c r="F79" s="135"/>
      <c r="G79" s="135"/>
      <c r="H79" s="135"/>
      <c r="I79" s="135"/>
      <c r="J79" s="135"/>
      <c r="AD79" s="65"/>
      <c r="AE79" s="66"/>
    </row>
    <row r="80" spans="1:31" s="64" customFormat="1" ht="48" customHeight="1" x14ac:dyDescent="0.3">
      <c r="F80" s="67"/>
    </row>
    <row r="81" spans="1:10" s="64" customFormat="1" ht="16.5" customHeight="1" x14ac:dyDescent="0.3">
      <c r="A81" s="105" t="s">
        <v>99</v>
      </c>
      <c r="B81" s="105"/>
      <c r="C81" s="105"/>
      <c r="D81" s="105"/>
      <c r="E81" s="105"/>
      <c r="F81" s="105"/>
      <c r="G81" s="105"/>
      <c r="H81" s="105"/>
      <c r="I81" s="105"/>
      <c r="J81" s="105"/>
    </row>
    <row r="82" spans="1:10" s="64" customFormat="1" ht="21" thickBot="1" x14ac:dyDescent="0.35">
      <c r="F82" s="67"/>
    </row>
    <row r="83" spans="1:10" s="64" customFormat="1" ht="20.25" x14ac:dyDescent="0.3">
      <c r="A83" s="118" t="s">
        <v>73</v>
      </c>
      <c r="B83" s="119"/>
      <c r="C83" s="68">
        <f>F128</f>
        <v>0</v>
      </c>
      <c r="D83" s="120" t="s">
        <v>108</v>
      </c>
      <c r="E83" s="120"/>
      <c r="F83" s="120"/>
      <c r="G83" s="120"/>
      <c r="H83" s="120"/>
      <c r="I83" s="120"/>
      <c r="J83" s="121"/>
    </row>
    <row r="84" spans="1:10" s="64" customFormat="1" ht="21" customHeight="1" x14ac:dyDescent="0.3">
      <c r="A84" s="131" t="s">
        <v>76</v>
      </c>
      <c r="B84" s="124"/>
      <c r="C84" s="124"/>
      <c r="D84" s="124"/>
      <c r="E84" s="124"/>
      <c r="F84" s="124"/>
      <c r="G84" s="124"/>
      <c r="H84" s="124"/>
      <c r="I84" s="124"/>
      <c r="J84" s="125"/>
    </row>
    <row r="85" spans="1:10" s="64" customFormat="1" ht="20.25" x14ac:dyDescent="0.3">
      <c r="A85" s="122" t="s">
        <v>74</v>
      </c>
      <c r="B85" s="123"/>
      <c r="C85" s="69">
        <f>F130</f>
        <v>0</v>
      </c>
      <c r="D85" s="124" t="s">
        <v>107</v>
      </c>
      <c r="E85" s="124"/>
      <c r="F85" s="124"/>
      <c r="G85" s="124"/>
      <c r="H85" s="124"/>
      <c r="I85" s="124"/>
      <c r="J85" s="125"/>
    </row>
    <row r="86" spans="1:10" s="64" customFormat="1" ht="21" thickBot="1" x14ac:dyDescent="0.35">
      <c r="A86" s="126" t="s">
        <v>75</v>
      </c>
      <c r="B86" s="127"/>
      <c r="C86" s="70">
        <f>F131</f>
        <v>0</v>
      </c>
      <c r="D86" s="128" t="s">
        <v>118</v>
      </c>
      <c r="E86" s="129"/>
      <c r="F86" s="129"/>
      <c r="G86" s="129"/>
      <c r="H86" s="129"/>
      <c r="I86" s="129"/>
      <c r="J86" s="130"/>
    </row>
    <row r="87" spans="1:10" s="64" customFormat="1" ht="20.25" x14ac:dyDescent="0.3">
      <c r="F87" s="67"/>
    </row>
    <row r="88" spans="1:10" s="64" customFormat="1" ht="37.5" customHeight="1" x14ac:dyDescent="0.3">
      <c r="F88" s="67"/>
    </row>
    <row r="89" spans="1:10" s="64" customFormat="1" ht="20.25" x14ac:dyDescent="0.3">
      <c r="A89" s="64" t="s">
        <v>77</v>
      </c>
      <c r="F89" s="67"/>
    </row>
    <row r="90" spans="1:10" s="64" customFormat="1" ht="21.75" customHeight="1" x14ac:dyDescent="0.3">
      <c r="A90" s="64" t="s">
        <v>78</v>
      </c>
      <c r="F90" s="67"/>
    </row>
    <row r="91" spans="1:10" s="64" customFormat="1" ht="20.25" x14ac:dyDescent="0.3">
      <c r="A91" s="64" t="s">
        <v>79</v>
      </c>
      <c r="F91" s="67"/>
    </row>
    <row r="92" spans="1:10" s="64" customFormat="1" ht="20.25" x14ac:dyDescent="0.3">
      <c r="F92" s="67"/>
    </row>
    <row r="93" spans="1:10" s="64" customFormat="1" ht="50.25" customHeight="1" x14ac:dyDescent="0.3">
      <c r="A93" s="32" t="s">
        <v>100</v>
      </c>
      <c r="F93" s="67"/>
    </row>
    <row r="94" spans="1:10" s="64" customFormat="1" ht="22.5" customHeight="1" x14ac:dyDescent="0.3">
      <c r="A94" s="64" t="s">
        <v>86</v>
      </c>
      <c r="F94" s="67"/>
    </row>
    <row r="95" spans="1:10" s="64" customFormat="1" ht="34.5" customHeight="1" x14ac:dyDescent="0.3">
      <c r="F95" s="67"/>
    </row>
    <row r="96" spans="1:10" s="64" customFormat="1" ht="35.25" customHeight="1" x14ac:dyDescent="0.3">
      <c r="B96" s="117"/>
      <c r="C96" s="117"/>
      <c r="D96" s="117"/>
      <c r="G96" s="117"/>
      <c r="H96" s="117"/>
      <c r="I96" s="117"/>
    </row>
    <row r="97" spans="2:9" s="64" customFormat="1" ht="8.25" customHeight="1" x14ac:dyDescent="0.3">
      <c r="F97" s="67"/>
    </row>
    <row r="98" spans="2:9" s="64" customFormat="1" ht="20.25" x14ac:dyDescent="0.3">
      <c r="B98" s="105" t="s">
        <v>80</v>
      </c>
      <c r="C98" s="105"/>
      <c r="D98" s="105"/>
      <c r="F98" s="67"/>
      <c r="G98" s="105" t="s">
        <v>109</v>
      </c>
      <c r="H98" s="105"/>
      <c r="I98" s="105"/>
    </row>
    <row r="99" spans="2:9" s="71" customFormat="1" ht="19.5" x14ac:dyDescent="0.25">
      <c r="F99" s="72"/>
    </row>
    <row r="100" spans="2:9" s="64" customFormat="1" ht="35.25" customHeight="1" x14ac:dyDescent="0.3">
      <c r="B100" s="117"/>
      <c r="C100" s="117"/>
      <c r="D100" s="117"/>
      <c r="G100" s="117"/>
      <c r="H100" s="117"/>
      <c r="I100" s="117"/>
    </row>
    <row r="101" spans="2:9" s="64" customFormat="1" ht="8.25" customHeight="1" x14ac:dyDescent="0.3">
      <c r="F101" s="67"/>
    </row>
    <row r="102" spans="2:9" s="64" customFormat="1" ht="20.25" x14ac:dyDescent="0.3">
      <c r="B102" s="105" t="s">
        <v>81</v>
      </c>
      <c r="C102" s="105"/>
      <c r="D102" s="105"/>
      <c r="F102" s="67"/>
      <c r="G102" s="105" t="s">
        <v>110</v>
      </c>
      <c r="H102" s="105"/>
      <c r="I102" s="105"/>
    </row>
    <row r="103" spans="2:9" s="71" customFormat="1" ht="19.5" x14ac:dyDescent="0.25">
      <c r="F103" s="72"/>
    </row>
    <row r="104" spans="2:9" s="64" customFormat="1" ht="35.25" customHeight="1" x14ac:dyDescent="0.3">
      <c r="B104" s="117"/>
      <c r="C104" s="117"/>
      <c r="D104" s="117"/>
      <c r="G104" s="117"/>
      <c r="H104" s="117"/>
      <c r="I104" s="117"/>
    </row>
    <row r="105" spans="2:9" s="64" customFormat="1" ht="8.25" customHeight="1" x14ac:dyDescent="0.3">
      <c r="F105" s="67"/>
    </row>
    <row r="106" spans="2:9" s="64" customFormat="1" ht="20.25" x14ac:dyDescent="0.3">
      <c r="B106" s="105" t="s">
        <v>82</v>
      </c>
      <c r="C106" s="105"/>
      <c r="D106" s="105"/>
      <c r="F106" s="67"/>
      <c r="G106" s="105" t="s">
        <v>111</v>
      </c>
      <c r="H106" s="105"/>
      <c r="I106" s="105"/>
    </row>
    <row r="107" spans="2:9" s="71" customFormat="1" ht="19.5" x14ac:dyDescent="0.25">
      <c r="F107" s="72"/>
    </row>
    <row r="108" spans="2:9" s="64" customFormat="1" ht="35.25" customHeight="1" x14ac:dyDescent="0.3">
      <c r="B108" s="117"/>
      <c r="C108" s="117"/>
      <c r="D108" s="117"/>
      <c r="G108" s="117"/>
      <c r="H108" s="117"/>
      <c r="I108" s="117"/>
    </row>
    <row r="109" spans="2:9" s="64" customFormat="1" ht="8.25" customHeight="1" x14ac:dyDescent="0.3">
      <c r="F109" s="67"/>
    </row>
    <row r="110" spans="2:9" s="64" customFormat="1" ht="20.25" x14ac:dyDescent="0.3">
      <c r="B110" s="105" t="s">
        <v>83</v>
      </c>
      <c r="C110" s="105"/>
      <c r="D110" s="105"/>
      <c r="F110" s="67"/>
      <c r="G110" s="105" t="s">
        <v>112</v>
      </c>
      <c r="H110" s="105"/>
      <c r="I110" s="105"/>
    </row>
    <row r="111" spans="2:9" s="64" customFormat="1" ht="94.5" customHeight="1" x14ac:dyDescent="0.3">
      <c r="B111" s="115"/>
      <c r="C111" s="115"/>
      <c r="D111" s="115"/>
      <c r="G111" s="115"/>
      <c r="H111" s="115"/>
      <c r="I111" s="115"/>
    </row>
    <row r="112" spans="2:9" s="64" customFormat="1" ht="8.25" customHeight="1" x14ac:dyDescent="0.3">
      <c r="F112" s="67"/>
    </row>
    <row r="113" spans="2:31" s="64" customFormat="1" ht="20.25" x14ac:dyDescent="0.3">
      <c r="B113" s="116" t="s">
        <v>84</v>
      </c>
      <c r="C113" s="116"/>
      <c r="D113" s="116"/>
      <c r="F113" s="67"/>
      <c r="G113" s="116" t="s">
        <v>113</v>
      </c>
      <c r="H113" s="116"/>
      <c r="I113" s="116"/>
    </row>
    <row r="114" spans="2:31" s="71" customFormat="1" ht="19.5" x14ac:dyDescent="0.25">
      <c r="F114" s="72"/>
    </row>
    <row r="115" spans="2:31" s="64" customFormat="1" ht="35.25" customHeight="1" x14ac:dyDescent="0.3">
      <c r="B115" s="115"/>
      <c r="C115" s="115"/>
      <c r="D115" s="115"/>
      <c r="G115" s="115"/>
      <c r="H115" s="115"/>
      <c r="I115" s="115"/>
    </row>
    <row r="116" spans="2:31" s="64" customFormat="1" ht="8.25" customHeight="1" x14ac:dyDescent="0.3">
      <c r="F116" s="67"/>
    </row>
    <row r="117" spans="2:31" s="64" customFormat="1" ht="20.25" x14ac:dyDescent="0.3">
      <c r="B117" s="116" t="s">
        <v>85</v>
      </c>
      <c r="C117" s="116"/>
      <c r="D117" s="116"/>
      <c r="F117" s="67"/>
      <c r="G117" s="116" t="s">
        <v>85</v>
      </c>
      <c r="H117" s="116"/>
      <c r="I117" s="116"/>
    </row>
    <row r="118" spans="2:31" ht="14.25" x14ac:dyDescent="0.3">
      <c r="AD118" s="73"/>
      <c r="AE118" s="74"/>
    </row>
    <row r="119" spans="2:31" ht="45.75" customHeight="1" thickBot="1" x14ac:dyDescent="0.3"/>
    <row r="120" spans="2:31" s="60" customFormat="1" ht="20.25" x14ac:dyDescent="0.3">
      <c r="E120" s="98" t="s">
        <v>64</v>
      </c>
      <c r="F120" s="75"/>
    </row>
    <row r="121" spans="2:31" s="60" customFormat="1" ht="20.25" x14ac:dyDescent="0.2">
      <c r="E121" s="76" t="s">
        <v>63</v>
      </c>
      <c r="F121" s="77" t="s">
        <v>62</v>
      </c>
    </row>
    <row r="122" spans="2:31" s="60" customFormat="1" ht="20.25" x14ac:dyDescent="0.2">
      <c r="E122" s="78" t="s">
        <v>56</v>
      </c>
      <c r="F122" s="79">
        <f>SUM(H12:H20,H23,H24,H25,H31,H32,H33,H34,H35,H41,H42,H43,H44,H45,H46,H47,H51,H52,H57,H69,H70,H71)*0.6</f>
        <v>0</v>
      </c>
    </row>
    <row r="123" spans="2:31" s="60" customFormat="1" ht="20.25" x14ac:dyDescent="0.2">
      <c r="E123" s="78" t="s">
        <v>57</v>
      </c>
      <c r="F123" s="79">
        <f>SUM(I12:I20,I23,I24,I25,I31,I32,I33,I34,I35,I36,I37,I38,I41,I42, I43, I44, I45, I46, I47, I49, I50, I51, I52,I57,I69, I70, I71)</f>
        <v>0</v>
      </c>
    </row>
    <row r="124" spans="2:31" s="60" customFormat="1" ht="20.25" x14ac:dyDescent="0.2">
      <c r="E124" s="78" t="s">
        <v>58</v>
      </c>
      <c r="F124" s="79">
        <f>SUM(H28:H28)</f>
        <v>0</v>
      </c>
    </row>
    <row r="125" spans="2:31" s="60" customFormat="1" ht="20.25" x14ac:dyDescent="0.2">
      <c r="E125" s="78" t="s">
        <v>59</v>
      </c>
      <c r="F125" s="79">
        <f>SUM(H55,H56,H58,H59,H60,H63,H64,H65,H66)</f>
        <v>0</v>
      </c>
    </row>
    <row r="126" spans="2:31" s="60" customFormat="1" ht="20.25" x14ac:dyDescent="0.2">
      <c r="E126" s="78" t="s">
        <v>60</v>
      </c>
      <c r="F126" s="79">
        <f>SUM(H36,H37,H38)</f>
        <v>0</v>
      </c>
    </row>
    <row r="127" spans="2:31" s="60" customFormat="1" ht="20.25" x14ac:dyDescent="0.2">
      <c r="E127" s="78"/>
      <c r="F127" s="79"/>
    </row>
    <row r="128" spans="2:31" s="60" customFormat="1" ht="20.25" x14ac:dyDescent="0.2">
      <c r="E128" s="78" t="s">
        <v>65</v>
      </c>
      <c r="F128" s="80">
        <f>SUM(F122:F126)</f>
        <v>0</v>
      </c>
    </row>
    <row r="129" spans="1:7" s="60" customFormat="1" ht="20.25" x14ac:dyDescent="0.3">
      <c r="E129" s="64"/>
      <c r="F129" s="81"/>
    </row>
    <row r="130" spans="1:7" s="60" customFormat="1" ht="20.25" x14ac:dyDescent="0.2">
      <c r="E130" s="78" t="s">
        <v>61</v>
      </c>
      <c r="F130" s="79">
        <f>SUM(F123,F124,F125,F126)</f>
        <v>0</v>
      </c>
    </row>
    <row r="131" spans="1:7" s="60" customFormat="1" ht="20.25" x14ac:dyDescent="0.2">
      <c r="E131" s="78" t="s">
        <v>88</v>
      </c>
      <c r="F131" s="79">
        <f>F122</f>
        <v>0</v>
      </c>
    </row>
    <row r="132" spans="1:7" s="60" customFormat="1" ht="20.25" x14ac:dyDescent="0.3">
      <c r="E132" s="64"/>
      <c r="F132" s="64"/>
    </row>
    <row r="133" spans="1:7" s="60" customFormat="1" ht="20.25" x14ac:dyDescent="0.3">
      <c r="E133" s="78" t="s">
        <v>106</v>
      </c>
      <c r="F133" s="93"/>
    </row>
    <row r="134" spans="1:7" s="60" customFormat="1" ht="20.25" x14ac:dyDescent="0.3">
      <c r="E134" s="78" t="s">
        <v>106</v>
      </c>
      <c r="F134" s="93"/>
    </row>
    <row r="135" spans="1:7" s="60" customFormat="1" ht="20.25" x14ac:dyDescent="0.3">
      <c r="E135" s="82"/>
    </row>
    <row r="136" spans="1:7" s="60" customFormat="1" ht="20.25" x14ac:dyDescent="0.3">
      <c r="E136" s="64" t="s">
        <v>89</v>
      </c>
    </row>
    <row r="137" spans="1:7" s="60" customFormat="1" ht="20.25" x14ac:dyDescent="0.3">
      <c r="E137" s="64" t="s">
        <v>72</v>
      </c>
    </row>
    <row r="138" spans="1:7" s="60" customFormat="1" ht="20.25" x14ac:dyDescent="0.3">
      <c r="E138" s="64" t="s">
        <v>90</v>
      </c>
    </row>
    <row r="139" spans="1:7" hidden="1" x14ac:dyDescent="0.25"/>
    <row r="140" spans="1:7" ht="26.25" hidden="1" x14ac:dyDescent="0.35">
      <c r="A140" s="83" t="s">
        <v>105</v>
      </c>
      <c r="B140" s="84"/>
      <c r="C140" s="84"/>
      <c r="D140" s="84"/>
      <c r="E140" s="84"/>
      <c r="F140" s="85"/>
    </row>
    <row r="141" spans="1:7" hidden="1" x14ac:dyDescent="0.25">
      <c r="A141" s="96" t="s">
        <v>8</v>
      </c>
      <c r="B141" s="86"/>
      <c r="C141" s="86"/>
      <c r="D141" s="86"/>
      <c r="E141" s="86"/>
      <c r="F141" s="87"/>
    </row>
    <row r="142" spans="1:7" hidden="1" x14ac:dyDescent="0.25">
      <c r="A142" s="96" t="s">
        <v>104</v>
      </c>
      <c r="B142" s="86"/>
      <c r="C142" s="86"/>
      <c r="D142" s="86"/>
      <c r="E142" s="86"/>
      <c r="F142" s="87"/>
    </row>
    <row r="143" spans="1:7" hidden="1" x14ac:dyDescent="0.25">
      <c r="A143" s="95" t="s">
        <v>27</v>
      </c>
      <c r="B143" s="3"/>
      <c r="C143" s="3"/>
      <c r="D143" s="3"/>
      <c r="E143" s="3"/>
      <c r="F143" s="4"/>
      <c r="G143" s="1"/>
    </row>
    <row r="144" spans="1:7" hidden="1" x14ac:dyDescent="0.25">
      <c r="A144" s="95" t="s">
        <v>28</v>
      </c>
      <c r="B144" s="3"/>
      <c r="C144" s="3"/>
      <c r="D144" s="3"/>
      <c r="E144" s="3"/>
      <c r="F144" s="4"/>
      <c r="G144" s="1"/>
    </row>
    <row r="145" spans="1:7" hidden="1" x14ac:dyDescent="0.25">
      <c r="A145" s="95" t="s">
        <v>29</v>
      </c>
      <c r="B145" s="3"/>
      <c r="C145" s="3"/>
      <c r="D145" s="3"/>
      <c r="E145" s="3"/>
      <c r="F145" s="4"/>
      <c r="G145" s="1"/>
    </row>
    <row r="146" spans="1:7" hidden="1" x14ac:dyDescent="0.25">
      <c r="A146" s="2"/>
      <c r="B146" s="3"/>
      <c r="C146" s="3"/>
      <c r="D146" s="3"/>
      <c r="E146" s="3"/>
      <c r="F146" s="4"/>
      <c r="G146" s="1"/>
    </row>
    <row r="147" spans="1:7" hidden="1" x14ac:dyDescent="0.25">
      <c r="A147" s="2" t="s">
        <v>8</v>
      </c>
      <c r="B147" s="3"/>
      <c r="C147" s="3"/>
      <c r="D147" s="3"/>
      <c r="E147" s="3"/>
      <c r="F147" s="4"/>
      <c r="G147" s="1"/>
    </row>
    <row r="148" spans="1:7" hidden="1" x14ac:dyDescent="0.25">
      <c r="A148" s="2" t="s">
        <v>30</v>
      </c>
      <c r="B148" s="3"/>
      <c r="C148" s="3"/>
      <c r="D148" s="3"/>
      <c r="E148" s="3"/>
      <c r="F148" s="4"/>
      <c r="G148" s="1"/>
    </row>
    <row r="149" spans="1:7" hidden="1" x14ac:dyDescent="0.25">
      <c r="A149" s="2" t="s">
        <v>31</v>
      </c>
      <c r="B149" s="3"/>
      <c r="C149" s="3"/>
      <c r="D149" s="3"/>
      <c r="E149" s="3"/>
      <c r="F149" s="4"/>
      <c r="G149" s="1"/>
    </row>
    <row r="150" spans="1:7" hidden="1" x14ac:dyDescent="0.25">
      <c r="A150" s="2"/>
      <c r="B150" s="3"/>
      <c r="C150" s="3"/>
      <c r="D150" s="3"/>
      <c r="E150" s="3"/>
      <c r="F150" s="4"/>
      <c r="G150" s="1"/>
    </row>
    <row r="151" spans="1:7" hidden="1" x14ac:dyDescent="0.25">
      <c r="A151" s="2" t="s">
        <v>8</v>
      </c>
      <c r="B151" s="3"/>
      <c r="C151" s="3" t="s">
        <v>8</v>
      </c>
      <c r="D151" s="3"/>
      <c r="E151" s="3"/>
      <c r="F151" s="97" t="s">
        <v>8</v>
      </c>
      <c r="G151" s="1"/>
    </row>
    <row r="152" spans="1:7" hidden="1" x14ac:dyDescent="0.25">
      <c r="A152" s="2" t="s">
        <v>32</v>
      </c>
      <c r="B152" s="3"/>
      <c r="C152" s="3" t="s">
        <v>39</v>
      </c>
      <c r="D152" s="3"/>
      <c r="E152" s="3"/>
      <c r="F152" s="97" t="s">
        <v>42</v>
      </c>
      <c r="G152" s="1"/>
    </row>
    <row r="153" spans="1:7" hidden="1" x14ac:dyDescent="0.25">
      <c r="A153" s="2" t="s">
        <v>33</v>
      </c>
      <c r="B153" s="3"/>
      <c r="C153" s="3" t="s">
        <v>40</v>
      </c>
      <c r="D153" s="3"/>
      <c r="E153" s="3"/>
      <c r="F153" s="97" t="s">
        <v>43</v>
      </c>
      <c r="G153" s="1"/>
    </row>
    <row r="154" spans="1:7" hidden="1" x14ac:dyDescent="0.25">
      <c r="A154" s="2" t="s">
        <v>34</v>
      </c>
      <c r="B154" s="3"/>
      <c r="C154" s="3" t="s">
        <v>41</v>
      </c>
      <c r="D154" s="3"/>
      <c r="E154" s="3"/>
      <c r="F154" s="4"/>
      <c r="G154" s="1"/>
    </row>
    <row r="155" spans="1:7" hidden="1" x14ac:dyDescent="0.25">
      <c r="A155" s="5" t="s">
        <v>35</v>
      </c>
      <c r="B155" s="6"/>
      <c r="C155" s="6"/>
      <c r="D155" s="6"/>
      <c r="E155" s="6"/>
      <c r="F155" s="7"/>
      <c r="G155" s="1"/>
    </row>
    <row r="156" spans="1:7" hidden="1" x14ac:dyDescent="0.25"/>
  </sheetData>
  <sheetProtection algorithmName="SHA-512" hashValue="AWkm2aLEKo3it6GwdVsqytVRr+lswd7+wBesQLTfMfXxeQP8z3zWLqtkZUA9VIJpwzpH07MVdJ2NWCjvmDopqA==" saltValue="WujmncVnP5Hvuvi9cXFmaw==" spinCount="100000" sheet="1" selectLockedCells="1"/>
  <mergeCells count="122">
    <mergeCell ref="L4:M4"/>
    <mergeCell ref="L5:M5"/>
    <mergeCell ref="A8:E9"/>
    <mergeCell ref="F8:F9"/>
    <mergeCell ref="G8:G9"/>
    <mergeCell ref="H8:H9"/>
    <mergeCell ref="I8:I9"/>
    <mergeCell ref="J8:J9"/>
    <mergeCell ref="D12:E12"/>
    <mergeCell ref="D13:E13"/>
    <mergeCell ref="D14:E14"/>
    <mergeCell ref="D15:E15"/>
    <mergeCell ref="D16:E16"/>
    <mergeCell ref="A22:B22"/>
    <mergeCell ref="D20:E20"/>
    <mergeCell ref="L10:L11"/>
    <mergeCell ref="D17:E17"/>
    <mergeCell ref="D18:E18"/>
    <mergeCell ref="D19:E19"/>
    <mergeCell ref="D10:E10"/>
    <mergeCell ref="D42:E42"/>
    <mergeCell ref="D43:E43"/>
    <mergeCell ref="D44:E44"/>
    <mergeCell ref="D45:E45"/>
    <mergeCell ref="A36:E36"/>
    <mergeCell ref="A37:E37"/>
    <mergeCell ref="A38:E38"/>
    <mergeCell ref="A42:C42"/>
    <mergeCell ref="A43:C43"/>
    <mergeCell ref="A41:C41"/>
    <mergeCell ref="D41:E41"/>
    <mergeCell ref="A40:C40"/>
    <mergeCell ref="A44:C44"/>
    <mergeCell ref="A45:C45"/>
    <mergeCell ref="A1:J1"/>
    <mergeCell ref="H4:J4"/>
    <mergeCell ref="H5:J5"/>
    <mergeCell ref="A79:J79"/>
    <mergeCell ref="A25:E25"/>
    <mergeCell ref="A27:C27"/>
    <mergeCell ref="A28:E28"/>
    <mergeCell ref="A30:B30"/>
    <mergeCell ref="A31:E31"/>
    <mergeCell ref="A32:E32"/>
    <mergeCell ref="A33:E33"/>
    <mergeCell ref="A34:E34"/>
    <mergeCell ref="A35:E35"/>
    <mergeCell ref="A2:J2"/>
    <mergeCell ref="A75:J75"/>
    <mergeCell ref="A76:J76"/>
    <mergeCell ref="D52:E52"/>
    <mergeCell ref="A60:E60"/>
    <mergeCell ref="C74:J74"/>
    <mergeCell ref="A58:E58"/>
    <mergeCell ref="A59:E59"/>
    <mergeCell ref="D51:E51"/>
    <mergeCell ref="A51:C52"/>
    <mergeCell ref="D49:E49"/>
    <mergeCell ref="B96:D96"/>
    <mergeCell ref="B98:D98"/>
    <mergeCell ref="G98:I98"/>
    <mergeCell ref="B100:D100"/>
    <mergeCell ref="B102:D102"/>
    <mergeCell ref="G102:I102"/>
    <mergeCell ref="A83:B83"/>
    <mergeCell ref="D83:J83"/>
    <mergeCell ref="A85:B85"/>
    <mergeCell ref="D85:J85"/>
    <mergeCell ref="A86:B86"/>
    <mergeCell ref="D86:J86"/>
    <mergeCell ref="A84:J84"/>
    <mergeCell ref="G96:I96"/>
    <mergeCell ref="G100:I100"/>
    <mergeCell ref="B111:D111"/>
    <mergeCell ref="B113:D113"/>
    <mergeCell ref="G113:I113"/>
    <mergeCell ref="B115:D115"/>
    <mergeCell ref="B117:D117"/>
    <mergeCell ref="G117:I117"/>
    <mergeCell ref="B104:D104"/>
    <mergeCell ref="B106:D106"/>
    <mergeCell ref="G106:I106"/>
    <mergeCell ref="B108:D108"/>
    <mergeCell ref="B110:D110"/>
    <mergeCell ref="G110:I110"/>
    <mergeCell ref="G104:I104"/>
    <mergeCell ref="G108:I108"/>
    <mergeCell ref="G115:I115"/>
    <mergeCell ref="G111:I111"/>
    <mergeCell ref="A46:C46"/>
    <mergeCell ref="A47:C47"/>
    <mergeCell ref="A54:B54"/>
    <mergeCell ref="A81:J81"/>
    <mergeCell ref="C4:E4"/>
    <mergeCell ref="C5:E5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3:E23"/>
    <mergeCell ref="A24:E24"/>
    <mergeCell ref="A49:C50"/>
    <mergeCell ref="D50:E50"/>
    <mergeCell ref="D47:E47"/>
    <mergeCell ref="D46:E46"/>
    <mergeCell ref="A71:E71"/>
    <mergeCell ref="A64:E64"/>
    <mergeCell ref="A66:E66"/>
    <mergeCell ref="A68:B68"/>
    <mergeCell ref="A69:E69"/>
    <mergeCell ref="A70:E70"/>
    <mergeCell ref="A55:E55"/>
    <mergeCell ref="A56:E56"/>
    <mergeCell ref="A57:E57"/>
    <mergeCell ref="A62:C62"/>
    <mergeCell ref="A63:E63"/>
  </mergeCells>
  <dataValidations count="6">
    <dataValidation type="list" allowBlank="1" showInputMessage="1" showErrorMessage="1" sqref="D12:D19" xr:uid="{00000000-0002-0000-0000-000000000000}">
      <formula1>$A$151:$A$155</formula1>
    </dataValidation>
    <dataValidation type="list" allowBlank="1" showInputMessage="1" showErrorMessage="1" sqref="D20:E20" xr:uid="{00000000-0002-0000-0000-000003000000}">
      <formula1>$C$151:$C$154</formula1>
    </dataValidation>
    <dataValidation type="list" allowBlank="1" showInputMessage="1" showErrorMessage="1" sqref="D48:E48" xr:uid="{00000000-0002-0000-0000-000002000000}">
      <formula1>$A$143:$A$145</formula1>
    </dataValidation>
    <dataValidation type="list" allowBlank="1" showInputMessage="1" showErrorMessage="1" sqref="D47:E47" xr:uid="{082C753C-8537-464B-BA0D-882E7AC03E50}">
      <formula1>$F$151:$F$153</formula1>
    </dataValidation>
    <dataValidation type="list" allowBlank="1" showInputMessage="1" showErrorMessage="1" sqref="A41:C41" xr:uid="{00000000-0002-0000-0000-000005000000}">
      <formula1>$AD$34:$AD$73</formula1>
    </dataValidation>
    <dataValidation type="list" allowBlank="1" showInputMessage="1" showErrorMessage="1" sqref="D41:E46" xr:uid="{4997D3E0-1CC2-4C19-9057-25E745C46A07}">
      <formula1>$A$141:$A$145</formula1>
    </dataValidation>
  </dataValidations>
  <printOptions horizontalCentered="1" verticalCentered="1"/>
  <pageMargins left="0.25" right="0.25" top="0.25" bottom="0.25" header="0.3" footer="0.3"/>
  <pageSetup scale="50" fitToHeight="0" orientation="portrait" r:id="rId1"/>
  <headerFooter alignWithMargins="0">
    <oddFooter>&amp;CPage &amp;P of &amp;N</oddFooter>
  </headerFooter>
  <rowBreaks count="1" manualBreakCount="1">
    <brk id="77" max="9" man="1"/>
  </rowBreaks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1DB7C1A8C5C24E89CB0D23CCB63EDD" ma:contentTypeVersion="10" ma:contentTypeDescription="Create a new document." ma:contentTypeScope="" ma:versionID="075c493129afc844ed333fe0c8385083">
  <xsd:schema xmlns:xsd="http://www.w3.org/2001/XMLSchema" xmlns:xs="http://www.w3.org/2001/XMLSchema" xmlns:p="http://schemas.microsoft.com/office/2006/metadata/properties" xmlns:ns3="d6360295-ce72-4a5d-89ce-367b92dc861e" targetNamespace="http://schemas.microsoft.com/office/2006/metadata/properties" ma:root="true" ma:fieldsID="dfde2f3b1298467627c43e7ac3f4e527" ns3:_="">
    <xsd:import namespace="d6360295-ce72-4a5d-89ce-367b92dc86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360295-ce72-4a5d-89ce-367b92dc86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062BFB-99BB-4998-B95E-93EAFA7433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360295-ce72-4a5d-89ce-367b92dc86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402638-41BD-4690-88AA-A42DAD175C12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d6360295-ce72-4a5d-89ce-367b92dc861e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FB1C7CD-0007-409A-B151-0DC81CB6F1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 2025</vt:lpstr>
      <vt:lpstr>'Jan 2025'!Print_Area</vt:lpstr>
    </vt:vector>
  </TitlesOfParts>
  <Company>The City of Kitchener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Hoeger</dc:creator>
  <cp:lastModifiedBy>Eric Riek</cp:lastModifiedBy>
  <cp:lastPrinted>2020-10-05T19:39:05Z</cp:lastPrinted>
  <dcterms:created xsi:type="dcterms:W3CDTF">2014-01-13T15:55:24Z</dcterms:created>
  <dcterms:modified xsi:type="dcterms:W3CDTF">2025-03-05T14:10:42Z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0x0101003B1DB7C1A8C5C24E89CB0D23CCB63EDD</vt:lpwstr>
  </property>
</Properties>
</file>